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revans18/Desktop/"/>
    </mc:Choice>
  </mc:AlternateContent>
  <xr:revisionPtr revIDLastSave="0" documentId="8_{81E316E2-940E-2848-B2A3-0BA998323D8F}" xr6:coauthVersionLast="47" xr6:coauthVersionMax="47" xr10:uidLastSave="{00000000-0000-0000-0000-000000000000}"/>
  <bookViews>
    <workbookView xWindow="2340" yWindow="2340" windowWidth="27060" windowHeight="18620" xr2:uid="{00000000-000D-0000-FFFF-FFFF00000000}"/>
  </bookViews>
  <sheets>
    <sheet name="Newer Equi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1" l="1"/>
  <c r="C46" i="1"/>
  <c r="F13" i="1" l="1"/>
  <c r="C13" i="1"/>
  <c r="G47" i="1" l="1"/>
  <c r="B47" i="1"/>
  <c r="G42" i="1" l="1"/>
  <c r="G8" i="1"/>
  <c r="F37" i="1"/>
  <c r="B42" i="1"/>
  <c r="C37" i="1"/>
  <c r="B38" i="1" s="1"/>
  <c r="B8" i="1"/>
  <c r="B22" i="1" l="1"/>
  <c r="B19" i="1"/>
  <c r="B25" i="1"/>
  <c r="B16" i="1"/>
  <c r="G19" i="1"/>
  <c r="G16" i="1"/>
  <c r="G22" i="1"/>
  <c r="G25" i="1"/>
  <c r="G49" i="1"/>
  <c r="B49" i="1"/>
  <c r="B27" i="1" l="1"/>
  <c r="G27" i="1"/>
  <c r="G31" i="1" l="1"/>
  <c r="G51" i="1" s="1"/>
  <c r="B31" i="1"/>
  <c r="B51" i="1" s="1"/>
  <c r="B53" i="1" l="1"/>
  <c r="B57" i="1" s="1"/>
  <c r="B61" i="1" s="1"/>
</calcChain>
</file>

<file path=xl/sharedStrings.xml><?xml version="1.0" encoding="utf-8"?>
<sst xmlns="http://schemas.openxmlformats.org/spreadsheetml/2006/main" count="88" uniqueCount="88">
  <si>
    <t>1a</t>
  </si>
  <si>
    <t>Machine or equipment purchase price</t>
  </si>
  <si>
    <t>1c</t>
  </si>
  <si>
    <t xml:space="preserve">Ownership Period: Anticipated years of use </t>
  </si>
  <si>
    <t>1b</t>
  </si>
  <si>
    <t>1)</t>
  </si>
  <si>
    <t xml:space="preserve">Items 2 - 5 below require Average Investment Value (AIV) calculated.  </t>
  </si>
  <si>
    <t>2a</t>
  </si>
  <si>
    <t>2)</t>
  </si>
  <si>
    <t xml:space="preserve">Interest rate - Use the current borrowing rate or an opportunity cost of investment.  </t>
  </si>
  <si>
    <t>3)</t>
  </si>
  <si>
    <t xml:space="preserve">Property tax rate on agricultural machinery varies by tax district.  State average is 1.65% currently.  </t>
  </si>
  <si>
    <t>4)</t>
  </si>
  <si>
    <t>5)</t>
  </si>
  <si>
    <t>6)</t>
  </si>
  <si>
    <t>7)</t>
  </si>
  <si>
    <t>8)</t>
  </si>
  <si>
    <t xml:space="preserve">Operating Costs </t>
  </si>
  <si>
    <t>9a</t>
  </si>
  <si>
    <t>9b</t>
  </si>
  <si>
    <t>Price/gallon of fuel</t>
  </si>
  <si>
    <t>9c</t>
  </si>
  <si>
    <t>9)</t>
  </si>
  <si>
    <t>10a</t>
  </si>
  <si>
    <t>10b</t>
  </si>
  <si>
    <t>10)</t>
  </si>
  <si>
    <t>11a</t>
  </si>
  <si>
    <t>11)</t>
  </si>
  <si>
    <t>12)</t>
  </si>
  <si>
    <t>13)</t>
  </si>
  <si>
    <t>14)</t>
  </si>
  <si>
    <t>15)</t>
  </si>
  <si>
    <t>16)</t>
  </si>
  <si>
    <t>17)</t>
  </si>
  <si>
    <t>References and other helpful links:</t>
  </si>
  <si>
    <t xml:space="preserve">Stein, D., How to Figure Your Machine Work Rates, Michigan State University Extension, </t>
  </si>
  <si>
    <t xml:space="preserve">http://msue.anr.msu.edu/topic/info/farm_management, revised factsheet, pg 4, 2016.  </t>
  </si>
  <si>
    <t>https://www.extension.iastate.edu/agdm/crops/html/a3-33.html</t>
  </si>
  <si>
    <t xml:space="preserve">University of Idaho - AgBiz Tools, Custom Rates for Idaho Agricultural Operations: 2013-2014, Includes information on how to calculate machinery costs for setting custom rates.  </t>
  </si>
  <si>
    <t>https://www.cals.uidaho.edu/edcomm/pdf/BUL/BUL729.pdf</t>
  </si>
  <si>
    <t>Ag Decision Maker - Iowa State University, A worksheet to compare Self-propelled Harvesting and Sparying: Ownership Versus Custom Hire</t>
  </si>
  <si>
    <t xml:space="preserve">Ag Decision Maker - Iowa State University, Estimating Farm Machinery Costs, PM 710, Revised, 2015.  </t>
  </si>
  <si>
    <t>1d</t>
  </si>
  <si>
    <t xml:space="preserve">Actual hours of labor often exceed field machine time by 10 to 20 percent due to machine servicing, prep, travel time, and reloading materials such as seed.  Add 10 to 20% onto labor rate per hour.  A labor factor of 1.20 would be used for this example.                               </t>
  </si>
  <si>
    <t xml:space="preserve">Annual hours of machine use  </t>
  </si>
  <si>
    <t>Total Ownership and Operating Costs + Profit % (line 14 x [1+Profit Margin % line 15])</t>
  </si>
  <si>
    <t>18)</t>
  </si>
  <si>
    <t>3a</t>
  </si>
  <si>
    <t>4a</t>
  </si>
  <si>
    <t>5a</t>
  </si>
  <si>
    <t xml:space="preserve">Ownership Costs </t>
  </si>
  <si>
    <t>11b</t>
  </si>
  <si>
    <t xml:space="preserve">Labor cost per hour or hourly wage rate </t>
  </si>
  <si>
    <r>
      <t xml:space="preserve">Salvage Value (SV):  </t>
    </r>
    <r>
      <rPr>
        <i/>
        <sz val="11"/>
        <color theme="1"/>
        <rFont val="Calibri"/>
        <family val="2"/>
        <scheme val="minor"/>
      </rPr>
      <t xml:space="preserve">SV is the what value will remain at the end of the ownership period.  </t>
    </r>
  </si>
  <si>
    <r>
      <t xml:space="preserve">Gallons of fuel use per hour.  </t>
    </r>
    <r>
      <rPr>
        <sz val="11"/>
        <color theme="1"/>
        <rFont val="Calibri"/>
        <family val="2"/>
        <scheme val="minor"/>
      </rPr>
      <t xml:space="preserve">150 HP Diesel Tractor x 0.044 = 6.6 gals/hour  </t>
    </r>
    <r>
      <rPr>
        <b/>
        <sz val="11"/>
        <color theme="1"/>
        <rFont val="Calibri"/>
        <family val="2"/>
        <scheme val="minor"/>
      </rPr>
      <t xml:space="preserve">                                                   </t>
    </r>
  </si>
  <si>
    <t>Total Machinery and Equipment Ownership and Operating Costs + Profit Estimate per acre (line 16 /line 17)</t>
  </si>
  <si>
    <r>
      <rPr>
        <b/>
        <sz val="11"/>
        <color theme="1"/>
        <rFont val="Calibri"/>
        <family val="2"/>
        <scheme val="minor"/>
      </rPr>
      <t>Fuel and lubricants</t>
    </r>
    <r>
      <rPr>
        <sz val="11"/>
        <color theme="1"/>
        <rFont val="Calibri"/>
        <family val="2"/>
        <scheme val="minor"/>
      </rPr>
      <t xml:space="preserve"> = gallons of fuel used per unit (line 9a) x price/gallon + lubricants (line 9c)                                                           </t>
    </r>
  </si>
  <si>
    <r>
      <t xml:space="preserve">Total Annual Ownership Costs </t>
    </r>
    <r>
      <rPr>
        <i/>
        <sz val="11"/>
        <color theme="1"/>
        <rFont val="Calibri"/>
        <family val="2"/>
        <scheme val="minor"/>
      </rPr>
      <t>(add lines 1 - 5)</t>
    </r>
  </si>
  <si>
    <r>
      <t xml:space="preserve">Labor expense = </t>
    </r>
    <r>
      <rPr>
        <sz val="11"/>
        <color theme="1"/>
        <rFont val="Calibri"/>
        <family val="2"/>
        <scheme val="minor"/>
      </rPr>
      <t>hourly wage (line 10a) x additional labor % (line 10b)</t>
    </r>
  </si>
  <si>
    <r>
      <t xml:space="preserve">Annual repairs per machine hour = </t>
    </r>
    <r>
      <rPr>
        <sz val="11"/>
        <color theme="1"/>
        <rFont val="Calibri"/>
        <family val="2"/>
        <scheme val="minor"/>
      </rPr>
      <t>Annual repairs (line 11a) / Annual hours of machine use (line 11b)</t>
    </r>
  </si>
  <si>
    <r>
      <t xml:space="preserve">Ownership costs per hour   </t>
    </r>
    <r>
      <rPr>
        <sz val="11"/>
        <rFont val="Calibri"/>
        <family val="2"/>
        <scheme val="minor"/>
      </rPr>
      <t xml:space="preserve">Total ownership costs (line 6) /annual use in hours (line 7) </t>
    </r>
  </si>
  <si>
    <r>
      <t xml:space="preserve">Annual Depreciation = </t>
    </r>
    <r>
      <rPr>
        <sz val="11"/>
        <color theme="1"/>
        <rFont val="Calibri"/>
        <family val="2"/>
        <scheme val="minor"/>
      </rPr>
      <t>Original machine cost minus salvage value / years of use</t>
    </r>
  </si>
  <si>
    <r>
      <t xml:space="preserve">Total operating costs per unit (add lines 9 - 12)  </t>
    </r>
    <r>
      <rPr>
        <i/>
        <sz val="11"/>
        <color theme="1"/>
        <rFont val="Calibri"/>
        <family val="2"/>
        <scheme val="minor"/>
      </rPr>
      <t>Machine hour is the unit measure used in this example. Be consistent with the unit measure throughout your calculations.</t>
    </r>
  </si>
  <si>
    <t xml:space="preserve">Acres Covered Per Hour for this Operation    </t>
  </si>
  <si>
    <t xml:space="preserve">Utilize information from your own machinery records. If not available, this can be estimated from average experience with a general rule of thumb estimated at 2 to 5% of original cost.  Be sure to include a labor charge if on farm repairs and maintenance are performed. </t>
  </si>
  <si>
    <t xml:space="preserve">Annual repairs and maintenance on machine. </t>
  </si>
  <si>
    <t xml:space="preserve">Fuel and Lubricants Expense   </t>
  </si>
  <si>
    <t xml:space="preserve">Figure actual fuel consumption for the machine operation or estimate with this general rule without reference to a specific implement.  Average fuel consumption (in gallons per hour) for farm tractors:  0.060 x maximum PTO horsepower for gasoline engines, or 0.044 x maximum PTO horsepower for diesel engines.                                                         </t>
  </si>
  <si>
    <t>Machinery purchase price (line 1a)</t>
  </si>
  <si>
    <t xml:space="preserve">Salvage Value - the value that will remain at the end of the ownership period. (line 1c)  </t>
  </si>
  <si>
    <t xml:space="preserve">AIV = [Purchase Price (line 1a) + Salvage Value (line 1c)]/2     </t>
  </si>
  <si>
    <t>Interest Costs = AIV (line 1d) x Interest Rate</t>
  </si>
  <si>
    <t xml:space="preserve">Taxes = AIV (line 1d) x  Local Property Taxes Rate </t>
  </si>
  <si>
    <t>Housing = AIV (line 1d) x % of facilities value used for this machine storage  (Typically .5 % is used.)</t>
  </si>
  <si>
    <t>Insurance = AIV (line 1d) x insurance rate %   (Typically .5 % is used.)</t>
  </si>
  <si>
    <r>
      <t xml:space="preserve">Annual hours of machine use  </t>
    </r>
    <r>
      <rPr>
        <sz val="11"/>
        <color theme="1"/>
        <rFont val="Calibri"/>
        <family val="2"/>
        <scheme val="minor"/>
      </rPr>
      <t xml:space="preserve">(same as line 7 above) </t>
    </r>
  </si>
  <si>
    <t>Add 15% to $/gallon for oil and lubricant costs.   $3.35/gal x 1.15 = $3.85</t>
  </si>
  <si>
    <t>Total Ownership and Operating Cost per hour (add lines 8 + 13) for both tractor and scraper</t>
  </si>
  <si>
    <t>Large Tractor &amp; Planter - Newer Equipment</t>
  </si>
  <si>
    <t>Tractor or Power Unit  - Case IH Magnum 340 - 2022</t>
  </si>
  <si>
    <t>Kinze Planter 3600 16R - 2019</t>
  </si>
  <si>
    <t>1200/15.5</t>
  </si>
  <si>
    <t>Compiled by Glennis McClure, Ag Economics Extension Educator, University of Nebraska-Lincoln</t>
  </si>
  <si>
    <t xml:space="preserve">Use your actual figures for acres per hour or estimate using machine capacity rates.                                                                       </t>
  </si>
  <si>
    <t>Newer Equipment Scenario</t>
  </si>
  <si>
    <r>
      <t xml:space="preserve">Total Ownership and Operating Costs per hour for tractor and implement combined                                                                 </t>
    </r>
    <r>
      <rPr>
        <sz val="11"/>
        <color theme="1"/>
        <rFont val="Calibri"/>
        <family val="2"/>
        <scheme val="minor"/>
      </rPr>
      <t>(combine $ cost per hour for power unit and for implement)</t>
    </r>
  </si>
  <si>
    <t xml:space="preserve">Desired Profit Margin (%)  </t>
  </si>
  <si>
    <t xml:space="preserve"> (may be used when figuring custom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</si>
</sst>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409]* #,##0.00_);_([$$-409]* \(#,##0.00\);_([$$-409]* &quot;-&quot;??_);_(@_)"/>
    <numFmt numFmtId="165" formatCode="0.0"/>
  </numFmts>
  <fonts count="19" x14ac:knownFonts="1">
    <font>
      <sz val="11"/>
      <color theme="1"/>
      <name val="Calibri"/>
      <family val="2"/>
      <scheme val="minor"/>
    </font>
    <font>
      <i/>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2"/>
      <color rgb="FFFF0000"/>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theme="0"/>
      <name val="Calibri"/>
      <family val="2"/>
      <scheme val="minor"/>
    </font>
    <font>
      <sz val="10"/>
      <color theme="1"/>
      <name val="Calibri"/>
      <family val="2"/>
      <scheme val="minor"/>
    </font>
    <font>
      <i/>
      <sz val="10"/>
      <color theme="1"/>
      <name val="Calibri"/>
      <family val="2"/>
      <scheme val="minor"/>
    </font>
    <font>
      <u/>
      <sz val="10"/>
      <color theme="10"/>
      <name val="Calibri"/>
      <family val="2"/>
      <scheme val="minor"/>
    </font>
    <font>
      <b/>
      <u/>
      <sz val="10"/>
      <color theme="1"/>
      <name val="Calibri"/>
      <family val="2"/>
      <scheme val="minor"/>
    </font>
    <font>
      <b/>
      <u/>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D0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medium">
        <color auto="1"/>
      </left>
      <right style="medium">
        <color auto="1"/>
      </right>
      <top style="medium">
        <color auto="1"/>
      </top>
      <bottom style="medium">
        <color auto="1"/>
      </bottom>
      <diagonal/>
    </border>
    <border>
      <left style="dotted">
        <color indexed="64"/>
      </left>
      <right/>
      <top/>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cellStyleXfs>
  <cellXfs count="84">
    <xf numFmtId="0" fontId="0" fillId="0" borderId="0" xfId="0"/>
    <xf numFmtId="0" fontId="4" fillId="0" borderId="0" xfId="0" applyFont="1"/>
    <xf numFmtId="0" fontId="5" fillId="0" borderId="0" xfId="0" applyFont="1"/>
    <xf numFmtId="0" fontId="7" fillId="0" borderId="0" xfId="0" applyFont="1"/>
    <xf numFmtId="0" fontId="6" fillId="0" borderId="0" xfId="0" applyFont="1" applyAlignment="1">
      <alignment horizontal="center"/>
    </xf>
    <xf numFmtId="0" fontId="4" fillId="0" borderId="0" xfId="0" applyFont="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vertical="center"/>
    </xf>
    <xf numFmtId="0" fontId="8" fillId="0" borderId="0" xfId="0" applyFont="1"/>
    <xf numFmtId="0" fontId="10" fillId="0" borderId="0" xfId="0" applyFont="1"/>
    <xf numFmtId="0" fontId="11" fillId="0" borderId="0" xfId="0" applyFont="1"/>
    <xf numFmtId="0" fontId="12" fillId="0" borderId="0" xfId="4" applyFont="1"/>
    <xf numFmtId="0" fontId="13" fillId="0" borderId="0" xfId="0" applyFont="1"/>
    <xf numFmtId="0" fontId="14" fillId="0" borderId="0" xfId="0" applyFont="1"/>
    <xf numFmtId="0" fontId="1" fillId="0" borderId="0" xfId="0" applyFont="1" applyAlignment="1">
      <alignment horizontal="center"/>
    </xf>
    <xf numFmtId="0" fontId="0" fillId="0" borderId="0" xfId="0" applyAlignment="1">
      <alignment horizontal="center"/>
    </xf>
    <xf numFmtId="2" fontId="0" fillId="0" borderId="0" xfId="0" applyNumberFormat="1"/>
    <xf numFmtId="44" fontId="0" fillId="0" borderId="2" xfId="3" applyFont="1" applyBorder="1"/>
    <xf numFmtId="0" fontId="0" fillId="0" borderId="0" xfId="0" quotePrefix="1" applyAlignment="1">
      <alignment horizontal="right" vertical="center"/>
    </xf>
    <xf numFmtId="1" fontId="0" fillId="0" borderId="3" xfId="0" applyNumberFormat="1" applyBorder="1"/>
    <xf numFmtId="0" fontId="0" fillId="0" borderId="0" xfId="0" applyAlignment="1">
      <alignment horizontal="right" vertical="center"/>
    </xf>
    <xf numFmtId="164" fontId="0" fillId="0" borderId="1" xfId="1" applyNumberFormat="1" applyFont="1" applyBorder="1"/>
    <xf numFmtId="164" fontId="0" fillId="0" borderId="0" xfId="1" applyNumberFormat="1" applyFont="1" applyBorder="1"/>
    <xf numFmtId="0" fontId="6" fillId="3" borderId="4" xfId="0" applyFont="1" applyFill="1" applyBorder="1" applyAlignment="1">
      <alignment horizontal="center"/>
    </xf>
    <xf numFmtId="44" fontId="1" fillId="0" borderId="0" xfId="3" applyFont="1" applyFill="1" applyBorder="1"/>
    <xf numFmtId="0" fontId="0" fillId="3" borderId="6" xfId="0" applyFill="1" applyBorder="1" applyAlignment="1">
      <alignment horizontal="center"/>
    </xf>
    <xf numFmtId="0" fontId="15" fillId="3" borderId="6" xfId="0" applyFont="1" applyFill="1" applyBorder="1" applyAlignment="1">
      <alignment horizontal="center"/>
    </xf>
    <xf numFmtId="44" fontId="0" fillId="0" borderId="2" xfId="3" applyFont="1" applyFill="1" applyBorder="1"/>
    <xf numFmtId="0" fontId="1" fillId="3" borderId="3" xfId="0" applyFont="1" applyFill="1" applyBorder="1" applyAlignment="1">
      <alignment horizontal="center"/>
    </xf>
    <xf numFmtId="164" fontId="0" fillId="0" borderId="0" xfId="0" applyNumberFormat="1"/>
    <xf numFmtId="10" fontId="0" fillId="0" borderId="2" xfId="1" applyNumberFormat="1" applyFont="1" applyBorder="1"/>
    <xf numFmtId="0" fontId="1" fillId="0" borderId="0" xfId="0" applyFont="1" applyAlignment="1">
      <alignment horizontal="center" wrapText="1"/>
    </xf>
    <xf numFmtId="164" fontId="0" fillId="0" borderId="1" xfId="1" applyNumberFormat="1" applyFont="1" applyFill="1" applyBorder="1"/>
    <xf numFmtId="10" fontId="0" fillId="0" borderId="2" xfId="2" applyNumberFormat="1" applyFont="1" applyBorder="1"/>
    <xf numFmtId="0" fontId="6" fillId="0" borderId="0" xfId="0" applyFont="1" applyAlignment="1">
      <alignment horizontal="center" wrapText="1"/>
    </xf>
    <xf numFmtId="10" fontId="0" fillId="0" borderId="0" xfId="2" applyNumberFormat="1" applyFont="1" applyBorder="1"/>
    <xf numFmtId="0" fontId="6" fillId="2" borderId="1" xfId="0" applyFont="1" applyFill="1" applyBorder="1" applyAlignment="1">
      <alignment horizontal="center" wrapText="1"/>
    </xf>
    <xf numFmtId="164" fontId="0" fillId="0" borderId="0" xfId="1" applyNumberFormat="1" applyFont="1" applyFill="1" applyBorder="1"/>
    <xf numFmtId="0" fontId="15" fillId="0" borderId="0" xfId="0" applyFont="1"/>
    <xf numFmtId="1" fontId="8" fillId="0" borderId="0" xfId="1" applyNumberFormat="1" applyFont="1" applyBorder="1"/>
    <xf numFmtId="164" fontId="15" fillId="0" borderId="1" xfId="1" applyNumberFormat="1" applyFont="1" applyBorder="1"/>
    <xf numFmtId="0" fontId="16" fillId="2" borderId="1" xfId="0" applyFont="1" applyFill="1" applyBorder="1" applyAlignment="1">
      <alignment horizontal="center" wrapText="1"/>
    </xf>
    <xf numFmtId="0" fontId="6" fillId="0" borderId="0" xfId="0" applyFont="1"/>
    <xf numFmtId="44" fontId="0" fillId="0" borderId="0" xfId="3" applyFont="1" applyBorder="1"/>
    <xf numFmtId="2" fontId="0" fillId="0" borderId="2" xfId="0" applyNumberFormat="1" applyBorder="1" applyAlignment="1">
      <alignment horizontal="right"/>
    </xf>
    <xf numFmtId="44" fontId="0" fillId="0" borderId="2" xfId="3" applyFont="1" applyBorder="1" applyAlignment="1">
      <alignment horizontal="right"/>
    </xf>
    <xf numFmtId="44" fontId="0" fillId="0" borderId="0" xfId="3" applyFont="1" applyFill="1" applyBorder="1"/>
    <xf numFmtId="44" fontId="0" fillId="0" borderId="0" xfId="3" applyFont="1"/>
    <xf numFmtId="44" fontId="0" fillId="0" borderId="3" xfId="3" applyFont="1" applyBorder="1" applyAlignment="1">
      <alignment horizontal="right"/>
    </xf>
    <xf numFmtId="44" fontId="0" fillId="0" borderId="0" xfId="3" applyFont="1" applyFill="1"/>
    <xf numFmtId="44" fontId="0" fillId="0" borderId="1" xfId="3" applyFont="1" applyBorder="1"/>
    <xf numFmtId="0" fontId="0" fillId="0" borderId="0" xfId="0" applyAlignment="1">
      <alignment horizontal="center" wrapText="1"/>
    </xf>
    <xf numFmtId="164" fontId="0" fillId="0" borderId="2" xfId="0" applyNumberFormat="1" applyBorder="1"/>
    <xf numFmtId="2" fontId="0" fillId="0" borderId="3" xfId="3" applyNumberFormat="1" applyFont="1" applyBorder="1"/>
    <xf numFmtId="0" fontId="0" fillId="0" borderId="0" xfId="0" applyAlignment="1">
      <alignment horizontal="right"/>
    </xf>
    <xf numFmtId="0" fontId="0" fillId="0" borderId="0" xfId="0" quotePrefix="1" applyAlignment="1">
      <alignment horizontal="right"/>
    </xf>
    <xf numFmtId="1" fontId="0" fillId="0" borderId="2" xfId="0" applyNumberFormat="1" applyBorder="1"/>
    <xf numFmtId="0" fontId="6" fillId="2" borderId="1" xfId="0" applyFont="1" applyFill="1" applyBorder="1" applyAlignment="1">
      <alignment horizontal="center"/>
    </xf>
    <xf numFmtId="0" fontId="6" fillId="4" borderId="0" xfId="0" applyFont="1" applyFill="1" applyAlignment="1">
      <alignment horizontal="center"/>
    </xf>
    <xf numFmtId="9" fontId="0" fillId="0" borderId="2" xfId="2" applyFont="1" applyBorder="1"/>
    <xf numFmtId="44" fontId="0" fillId="0" borderId="5" xfId="0" applyNumberFormat="1" applyBorder="1"/>
    <xf numFmtId="44" fontId="9" fillId="5" borderId="1" xfId="0" applyNumberFormat="1" applyFont="1" applyFill="1" applyBorder="1" applyAlignment="1">
      <alignment horizontal="center"/>
    </xf>
    <xf numFmtId="9" fontId="0" fillId="0" borderId="0" xfId="0" applyNumberFormat="1"/>
    <xf numFmtId="1" fontId="0" fillId="0" borderId="0" xfId="3" applyNumberFormat="1" applyFont="1" applyBorder="1"/>
    <xf numFmtId="165" fontId="0" fillId="0" borderId="7" xfId="3" applyNumberFormat="1" applyFont="1" applyBorder="1"/>
    <xf numFmtId="44" fontId="0" fillId="0" borderId="7" xfId="3" applyFont="1" applyBorder="1"/>
    <xf numFmtId="44" fontId="0" fillId="0" borderId="8" xfId="3" applyFont="1" applyBorder="1"/>
    <xf numFmtId="0" fontId="6" fillId="0" borderId="10" xfId="0" applyFont="1" applyBorder="1" applyAlignment="1">
      <alignment horizontal="center" wrapText="1"/>
    </xf>
    <xf numFmtId="0" fontId="6" fillId="0" borderId="10" xfId="0" applyFont="1" applyBorder="1" applyAlignment="1">
      <alignment horizontal="center"/>
    </xf>
    <xf numFmtId="0" fontId="0" fillId="0" borderId="11" xfId="0" applyBorder="1" applyAlignment="1">
      <alignment horizontal="center" wrapText="1"/>
    </xf>
    <xf numFmtId="0" fontId="0" fillId="0" borderId="7" xfId="0" applyBorder="1"/>
    <xf numFmtId="0" fontId="6" fillId="0" borderId="9" xfId="0" applyFont="1" applyBorder="1" applyAlignment="1">
      <alignment horizontal="center" wrapText="1"/>
    </xf>
    <xf numFmtId="0" fontId="6" fillId="0" borderId="11" xfId="0" applyFont="1" applyBorder="1" applyAlignment="1">
      <alignment horizontal="center"/>
    </xf>
    <xf numFmtId="44" fontId="0" fillId="0" borderId="1" xfId="0" applyNumberFormat="1" applyBorder="1"/>
    <xf numFmtId="0" fontId="17" fillId="0" borderId="0" xfId="0" applyFont="1" applyAlignment="1">
      <alignment horizontal="center"/>
    </xf>
    <xf numFmtId="0" fontId="1" fillId="0" borderId="0" xfId="0" applyFont="1" applyAlignment="1">
      <alignment horizontal="left" wrapText="1"/>
    </xf>
    <xf numFmtId="0" fontId="1" fillId="0" borderId="9" xfId="0" applyFont="1" applyBorder="1" applyAlignment="1">
      <alignment horizontal="left" vertical="top" wrapText="1"/>
    </xf>
    <xf numFmtId="0" fontId="1" fillId="0" borderId="10" xfId="0" applyFont="1" applyBorder="1" applyAlignment="1">
      <alignment horizontal="left" wrapText="1"/>
    </xf>
    <xf numFmtId="1" fontId="0" fillId="0" borderId="0" xfId="0" applyNumberFormat="1"/>
    <xf numFmtId="165" fontId="0" fillId="0" borderId="2" xfId="2" applyNumberFormat="1" applyFont="1" applyBorder="1"/>
    <xf numFmtId="1" fontId="16" fillId="0" borderId="0" xfId="1" applyNumberFormat="1" applyFont="1" applyBorder="1"/>
    <xf numFmtId="1" fontId="16" fillId="0" borderId="2" xfId="1" applyNumberFormat="1" applyFont="1" applyBorder="1"/>
    <xf numFmtId="9" fontId="0" fillId="0" borderId="0" xfId="2" applyFont="1" applyBorder="1"/>
    <xf numFmtId="0" fontId="18" fillId="0" borderId="0" xfId="0" applyFont="1"/>
  </cellXfs>
  <cellStyles count="5">
    <cellStyle name="Comma" xfId="1" builtinId="3"/>
    <cellStyle name="Currency" xfId="3" builtinId="4"/>
    <cellStyle name="Hyperlink" xfId="4" builtinId="8"/>
    <cellStyle name="Normal" xfId="0" builtinId="0"/>
    <cellStyle name="Percent" xfId="2" builtinId="5"/>
  </cellStyles>
  <dxfs count="0"/>
  <tableStyles count="0" defaultTableStyle="TableStyleMedium2" defaultPivotStyle="PivotStyleLight16"/>
  <colors>
    <mruColors>
      <color rgb="FFD00000"/>
      <color rgb="FFCCFF99"/>
      <color rgb="FFCCFFFF"/>
      <color rgb="FFFFFFCC"/>
      <color rgb="FF28E11F"/>
      <color rgb="FFFFFF99"/>
      <color rgb="FFFFCCFF"/>
      <color rgb="FFCC99FF"/>
      <color rgb="FFFCCD2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xtension.iastate.edu/agdm/crops/html/a3-33.html" TargetMode="External"/><Relationship Id="rId1" Type="http://schemas.openxmlformats.org/officeDocument/2006/relationships/hyperlink" Target="http://msue.anr.msu.edu/topic/info/farm_management,%20revised%20factsheet,%20pg%204,%20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5"/>
  <sheetViews>
    <sheetView tabSelected="1" zoomScaleNormal="100" workbookViewId="0">
      <selection activeCell="E64" sqref="E64"/>
    </sheetView>
  </sheetViews>
  <sheetFormatPr baseColWidth="10" defaultColWidth="5.5" defaultRowHeight="15" x14ac:dyDescent="0.2"/>
  <cols>
    <col min="1" max="1" width="4.6640625" customWidth="1"/>
    <col min="2" max="2" width="12.6640625" customWidth="1"/>
    <col min="3" max="3" width="14.83203125" customWidth="1"/>
    <col min="4" max="4" width="4.83203125" customWidth="1"/>
    <col min="5" max="5" width="100.6640625" customWidth="1"/>
    <col min="6" max="6" width="13.6640625" customWidth="1"/>
    <col min="7" max="7" width="12.6640625" customWidth="1"/>
  </cols>
  <sheetData>
    <row r="1" spans="1:10" ht="16" x14ac:dyDescent="0.2">
      <c r="B1" s="83" t="s">
        <v>84</v>
      </c>
      <c r="H1" s="1"/>
      <c r="I1" s="1"/>
      <c r="J1" s="1"/>
    </row>
    <row r="2" spans="1:10" ht="16" x14ac:dyDescent="0.2">
      <c r="E2" s="74" t="s">
        <v>78</v>
      </c>
      <c r="H2" s="1"/>
      <c r="I2" s="1"/>
      <c r="J2" s="1"/>
    </row>
    <row r="3" spans="1:10" ht="16" x14ac:dyDescent="0.2">
      <c r="B3" s="13" t="s">
        <v>79</v>
      </c>
      <c r="E3" s="14"/>
      <c r="F3" s="13" t="s">
        <v>80</v>
      </c>
      <c r="H3" s="1"/>
      <c r="I3" s="1"/>
      <c r="J3" s="1"/>
    </row>
    <row r="4" spans="1:10" ht="19" x14ac:dyDescent="0.25">
      <c r="A4" s="3" t="s">
        <v>50</v>
      </c>
      <c r="B4" s="13"/>
      <c r="E4" s="14"/>
      <c r="F4" s="13"/>
      <c r="H4" s="1"/>
      <c r="I4" s="1"/>
      <c r="J4" s="1"/>
    </row>
    <row r="5" spans="1:10" ht="16" x14ac:dyDescent="0.2">
      <c r="B5" s="16"/>
      <c r="C5" s="17">
        <v>355000</v>
      </c>
      <c r="D5" s="18" t="s">
        <v>0</v>
      </c>
      <c r="E5" s="4" t="s">
        <v>1</v>
      </c>
      <c r="F5" s="17">
        <v>140000</v>
      </c>
      <c r="H5" s="1"/>
      <c r="I5" s="1"/>
      <c r="J5" s="1"/>
    </row>
    <row r="6" spans="1:10" ht="16" x14ac:dyDescent="0.2">
      <c r="B6" s="16"/>
      <c r="C6" s="19">
        <v>1</v>
      </c>
      <c r="D6" s="20" t="s">
        <v>4</v>
      </c>
      <c r="E6" s="4" t="s">
        <v>3</v>
      </c>
      <c r="F6" s="19">
        <v>1</v>
      </c>
      <c r="H6" s="1"/>
      <c r="I6" s="1"/>
      <c r="J6" s="1"/>
    </row>
    <row r="7" spans="1:10" ht="16" x14ac:dyDescent="0.2">
      <c r="B7" s="16"/>
      <c r="C7" s="17">
        <v>308608</v>
      </c>
      <c r="D7" s="20" t="s">
        <v>2</v>
      </c>
      <c r="E7" s="4" t="s">
        <v>53</v>
      </c>
      <c r="F7" s="17">
        <v>120000</v>
      </c>
      <c r="H7" s="1"/>
      <c r="I7" s="1"/>
      <c r="J7" s="1"/>
    </row>
    <row r="8" spans="1:10" ht="16" x14ac:dyDescent="0.2">
      <c r="A8" t="s">
        <v>5</v>
      </c>
      <c r="B8" s="21">
        <f>(C5-C7)/C6</f>
        <v>46392</v>
      </c>
      <c r="D8" s="20"/>
      <c r="E8" s="4" t="s">
        <v>61</v>
      </c>
      <c r="G8" s="21">
        <f>(F5-F7)/F6</f>
        <v>20000</v>
      </c>
      <c r="H8" s="1"/>
      <c r="I8" s="1"/>
      <c r="J8" s="1"/>
    </row>
    <row r="9" spans="1:10" ht="16" x14ac:dyDescent="0.2">
      <c r="B9" s="22"/>
      <c r="D9" s="18"/>
      <c r="E9" s="15"/>
      <c r="H9" s="1"/>
      <c r="I9" s="1"/>
      <c r="J9" s="1"/>
    </row>
    <row r="10" spans="1:10" ht="16" x14ac:dyDescent="0.2">
      <c r="B10" s="16"/>
      <c r="D10" s="20"/>
      <c r="E10" s="23" t="s">
        <v>6</v>
      </c>
      <c r="H10" s="1"/>
      <c r="I10" s="1"/>
      <c r="J10" s="1"/>
    </row>
    <row r="11" spans="1:10" ht="16" x14ac:dyDescent="0.2">
      <c r="B11" s="16"/>
      <c r="C11" s="24"/>
      <c r="D11" s="20"/>
      <c r="E11" s="25" t="s">
        <v>68</v>
      </c>
      <c r="F11" s="24"/>
      <c r="H11" s="1"/>
      <c r="I11" s="1"/>
      <c r="J11" s="1"/>
    </row>
    <row r="12" spans="1:10" ht="16" x14ac:dyDescent="0.2">
      <c r="B12" s="16"/>
      <c r="C12" s="24"/>
      <c r="D12" s="20"/>
      <c r="E12" s="26" t="s">
        <v>69</v>
      </c>
      <c r="F12" s="24"/>
      <c r="H12" s="1"/>
      <c r="I12" s="1"/>
      <c r="J12" s="1"/>
    </row>
    <row r="13" spans="1:10" ht="16" x14ac:dyDescent="0.2">
      <c r="C13" s="27">
        <f>(C5+C7)/2</f>
        <v>331804</v>
      </c>
      <c r="D13" s="20" t="s">
        <v>42</v>
      </c>
      <c r="E13" s="28" t="s">
        <v>70</v>
      </c>
      <c r="F13" s="27">
        <f>(F5+F7)/2</f>
        <v>130000</v>
      </c>
      <c r="H13" s="1"/>
      <c r="I13" s="1"/>
      <c r="J13" s="1"/>
    </row>
    <row r="14" spans="1:10" ht="16" x14ac:dyDescent="0.2">
      <c r="B14" s="29"/>
      <c r="C14" s="16"/>
      <c r="D14" s="20"/>
      <c r="E14" s="14"/>
      <c r="H14" s="1"/>
      <c r="I14" s="1"/>
      <c r="J14" s="1"/>
    </row>
    <row r="15" spans="1:10" ht="16" x14ac:dyDescent="0.2">
      <c r="C15" s="30">
        <v>0.04</v>
      </c>
      <c r="D15" s="18" t="s">
        <v>7</v>
      </c>
      <c r="E15" s="31" t="s">
        <v>9</v>
      </c>
      <c r="F15" s="30">
        <v>0.04</v>
      </c>
      <c r="H15" s="1"/>
      <c r="I15" s="1"/>
      <c r="J15" s="1"/>
    </row>
    <row r="16" spans="1:10" ht="16" x14ac:dyDescent="0.2">
      <c r="A16" t="s">
        <v>8</v>
      </c>
      <c r="B16" s="32">
        <f>C13*C15</f>
        <v>13272.16</v>
      </c>
      <c r="D16" s="20"/>
      <c r="E16" s="4" t="s">
        <v>71</v>
      </c>
      <c r="G16" s="32">
        <f>F13*F15</f>
        <v>5200</v>
      </c>
      <c r="H16" s="1"/>
      <c r="I16" s="1"/>
      <c r="J16" s="1"/>
    </row>
    <row r="17" spans="1:10" ht="16" x14ac:dyDescent="0.2">
      <c r="B17" s="29"/>
      <c r="D17" s="20"/>
      <c r="G17" s="29"/>
      <c r="H17" s="1"/>
      <c r="I17" s="1"/>
      <c r="J17" s="1"/>
    </row>
    <row r="18" spans="1:10" ht="16" x14ac:dyDescent="0.2">
      <c r="C18" s="33">
        <v>1.4999999999999999E-2</v>
      </c>
      <c r="D18" s="18" t="s">
        <v>47</v>
      </c>
      <c r="E18" s="31" t="s">
        <v>11</v>
      </c>
      <c r="F18" s="33">
        <v>1.4999999999999999E-2</v>
      </c>
      <c r="H18" s="1"/>
      <c r="I18" s="1"/>
      <c r="J18" s="1"/>
    </row>
    <row r="19" spans="1:10" ht="16" x14ac:dyDescent="0.2">
      <c r="A19" t="s">
        <v>10</v>
      </c>
      <c r="B19" s="32">
        <f>C13*C18</f>
        <v>4977.0599999999995</v>
      </c>
      <c r="D19" s="20"/>
      <c r="E19" s="4" t="s">
        <v>72</v>
      </c>
      <c r="G19" s="32">
        <f>F13*F18</f>
        <v>1950</v>
      </c>
      <c r="H19" s="1"/>
      <c r="I19" s="1"/>
      <c r="J19" s="1"/>
    </row>
    <row r="20" spans="1:10" ht="16" x14ac:dyDescent="0.2">
      <c r="B20" s="29"/>
      <c r="D20" s="20"/>
      <c r="G20" s="29"/>
      <c r="H20" s="1"/>
      <c r="I20" s="1"/>
      <c r="J20" s="1"/>
    </row>
    <row r="21" spans="1:10" ht="16" x14ac:dyDescent="0.2">
      <c r="C21" s="33">
        <v>0.01</v>
      </c>
      <c r="D21" s="18" t="s">
        <v>48</v>
      </c>
      <c r="E21" s="34" t="s">
        <v>73</v>
      </c>
      <c r="F21" s="33">
        <v>0.01</v>
      </c>
      <c r="H21" s="1"/>
      <c r="I21" s="1"/>
      <c r="J21" s="1"/>
    </row>
    <row r="22" spans="1:10" ht="16" x14ac:dyDescent="0.2">
      <c r="A22" t="s">
        <v>12</v>
      </c>
      <c r="B22" s="32">
        <f>C13*C21</f>
        <v>3318.04</v>
      </c>
      <c r="C22" s="35"/>
      <c r="D22" s="18"/>
      <c r="E22" s="34"/>
      <c r="F22" s="35"/>
      <c r="G22" s="32">
        <f>F13*F21</f>
        <v>1300</v>
      </c>
      <c r="H22" s="1"/>
      <c r="I22" s="1"/>
      <c r="J22" s="1"/>
    </row>
    <row r="23" spans="1:10" ht="16" x14ac:dyDescent="0.2">
      <c r="B23" s="37"/>
      <c r="C23" s="35"/>
      <c r="D23" s="18"/>
      <c r="E23" s="34"/>
      <c r="F23" s="35"/>
      <c r="G23" s="37"/>
      <c r="H23" s="1"/>
      <c r="I23" s="1"/>
      <c r="J23" s="1"/>
    </row>
    <row r="24" spans="1:10" ht="16" x14ac:dyDescent="0.2">
      <c r="C24" s="33">
        <v>0.01</v>
      </c>
      <c r="D24" s="18" t="s">
        <v>49</v>
      </c>
      <c r="E24" s="4" t="s">
        <v>74</v>
      </c>
      <c r="F24" s="33">
        <v>0.01</v>
      </c>
      <c r="H24" s="1"/>
      <c r="I24" s="1"/>
      <c r="J24" s="1"/>
    </row>
    <row r="25" spans="1:10" ht="16" x14ac:dyDescent="0.2">
      <c r="A25" t="s">
        <v>13</v>
      </c>
      <c r="B25" s="32">
        <f>C13*C24</f>
        <v>3318.04</v>
      </c>
      <c r="C25" s="35"/>
      <c r="D25" s="18"/>
      <c r="E25" s="4"/>
      <c r="F25" s="35"/>
      <c r="G25" s="32">
        <f>F13*F24</f>
        <v>1300</v>
      </c>
      <c r="H25" s="1"/>
      <c r="I25" s="1"/>
      <c r="J25" s="1"/>
    </row>
    <row r="26" spans="1:10" ht="16" x14ac:dyDescent="0.2">
      <c r="H26" s="1"/>
      <c r="I26" s="1"/>
      <c r="J26" s="1"/>
    </row>
    <row r="27" spans="1:10" ht="16" x14ac:dyDescent="0.2">
      <c r="A27" t="s">
        <v>14</v>
      </c>
      <c r="B27" s="32">
        <f>SUM(B8:B25)</f>
        <v>71277.299999999988</v>
      </c>
      <c r="D27" s="18"/>
      <c r="E27" s="36" t="s">
        <v>57</v>
      </c>
      <c r="G27" s="32">
        <f>SUM(G8:G25)</f>
        <v>29750</v>
      </c>
      <c r="H27" s="1"/>
      <c r="I27" s="1"/>
      <c r="J27" s="1"/>
    </row>
    <row r="28" spans="1:10" ht="16" x14ac:dyDescent="0.2">
      <c r="B28" s="37"/>
      <c r="D28" s="18"/>
      <c r="E28" s="34"/>
      <c r="G28" s="37"/>
      <c r="H28" s="1"/>
      <c r="I28" s="1"/>
      <c r="J28" s="1"/>
    </row>
    <row r="29" spans="1:10" ht="16" x14ac:dyDescent="0.2">
      <c r="A29" t="s">
        <v>15</v>
      </c>
      <c r="B29" s="38"/>
      <c r="C29" s="81">
        <v>250</v>
      </c>
      <c r="D29" s="6"/>
      <c r="E29" s="4" t="s">
        <v>44</v>
      </c>
      <c r="F29" s="80">
        <v>77</v>
      </c>
      <c r="I29" s="2" t="s">
        <v>81</v>
      </c>
      <c r="J29" s="1"/>
    </row>
    <row r="30" spans="1:10" ht="16" x14ac:dyDescent="0.2">
      <c r="B30" s="38"/>
      <c r="C30" s="39"/>
      <c r="D30" s="6"/>
      <c r="E30" s="4"/>
      <c r="F30" s="39"/>
      <c r="G30" s="38"/>
      <c r="H30" s="2"/>
      <c r="I30" s="1"/>
      <c r="J30" s="1"/>
    </row>
    <row r="31" spans="1:10" ht="16" x14ac:dyDescent="0.2">
      <c r="A31" t="s">
        <v>16</v>
      </c>
      <c r="B31" s="40">
        <f>B27/C29</f>
        <v>285.10919999999993</v>
      </c>
      <c r="C31" s="8"/>
      <c r="D31" s="7"/>
      <c r="E31" s="41" t="s">
        <v>60</v>
      </c>
      <c r="F31" s="8"/>
      <c r="G31" s="40">
        <f>G27/F29</f>
        <v>386.36363636363637</v>
      </c>
      <c r="H31" s="2"/>
      <c r="I31" s="1"/>
      <c r="J31" s="1"/>
    </row>
    <row r="32" spans="1:10" ht="19" x14ac:dyDescent="0.25">
      <c r="A32" s="3" t="s">
        <v>17</v>
      </c>
      <c r="D32" s="20"/>
      <c r="E32" s="15"/>
      <c r="F32" s="42"/>
      <c r="H32" s="1"/>
      <c r="I32" s="1"/>
      <c r="J32" s="1"/>
    </row>
    <row r="33" spans="1:10" ht="19" x14ac:dyDescent="0.25">
      <c r="A33" s="3"/>
      <c r="D33" s="20"/>
      <c r="E33" s="4" t="s">
        <v>66</v>
      </c>
      <c r="F33" s="42"/>
      <c r="H33" s="1"/>
      <c r="I33" s="1"/>
      <c r="J33" s="1"/>
    </row>
    <row r="34" spans="1:10" ht="48" x14ac:dyDescent="0.2">
      <c r="D34" s="20"/>
      <c r="E34" s="76" t="s">
        <v>67</v>
      </c>
      <c r="H34" s="1"/>
      <c r="I34" s="1"/>
      <c r="J34" s="1"/>
    </row>
    <row r="35" spans="1:10" ht="16" x14ac:dyDescent="0.2">
      <c r="B35" s="43"/>
      <c r="C35" s="44">
        <v>15</v>
      </c>
      <c r="D35" s="18" t="s">
        <v>18</v>
      </c>
      <c r="E35" s="67" t="s">
        <v>54</v>
      </c>
      <c r="F35" s="64">
        <v>0</v>
      </c>
      <c r="G35" s="43"/>
      <c r="H35" s="1"/>
      <c r="I35" s="1"/>
      <c r="J35" s="1"/>
    </row>
    <row r="36" spans="1:10" ht="16" x14ac:dyDescent="0.2">
      <c r="B36" s="43"/>
      <c r="C36" s="45">
        <v>3.35</v>
      </c>
      <c r="D36" s="20" t="s">
        <v>19</v>
      </c>
      <c r="E36" s="68" t="s">
        <v>20</v>
      </c>
      <c r="F36" s="65"/>
      <c r="G36" s="46"/>
      <c r="H36" s="1"/>
      <c r="I36" s="1"/>
      <c r="J36" s="1"/>
    </row>
    <row r="37" spans="1:10" ht="16" x14ac:dyDescent="0.2">
      <c r="B37" s="47"/>
      <c r="C37" s="48">
        <f>C36*1.15</f>
        <v>3.8524999999999996</v>
      </c>
      <c r="D37" s="20" t="s">
        <v>21</v>
      </c>
      <c r="E37" s="68" t="s">
        <v>76</v>
      </c>
      <c r="F37" s="66">
        <f>F36*1.15</f>
        <v>0</v>
      </c>
      <c r="G37" s="49"/>
      <c r="H37" s="1"/>
      <c r="I37" s="1"/>
      <c r="J37" s="1"/>
    </row>
    <row r="38" spans="1:10" ht="16" x14ac:dyDescent="0.2">
      <c r="A38" t="s">
        <v>22</v>
      </c>
      <c r="B38" s="50">
        <f>C35*C37</f>
        <v>57.787499999999994</v>
      </c>
      <c r="D38" s="20"/>
      <c r="E38" s="69" t="s">
        <v>56</v>
      </c>
      <c r="G38" s="46"/>
      <c r="H38" s="1"/>
      <c r="I38" s="1"/>
      <c r="J38" s="1"/>
    </row>
    <row r="39" spans="1:10" ht="16" x14ac:dyDescent="0.2">
      <c r="B39" s="43"/>
      <c r="D39" s="20"/>
      <c r="E39" s="51"/>
      <c r="G39" s="46"/>
      <c r="H39" s="1"/>
      <c r="I39" s="1"/>
      <c r="J39" s="1"/>
    </row>
    <row r="40" spans="1:10" ht="16" x14ac:dyDescent="0.2">
      <c r="B40" s="47"/>
      <c r="C40" s="52">
        <v>25</v>
      </c>
      <c r="D40" s="18" t="s">
        <v>23</v>
      </c>
      <c r="E40" s="71" t="s">
        <v>52</v>
      </c>
      <c r="F40" s="70"/>
      <c r="G40" s="47"/>
      <c r="H40" s="1"/>
      <c r="I40" s="1"/>
      <c r="J40" s="1"/>
    </row>
    <row r="41" spans="1:10" ht="48" x14ac:dyDescent="0.2">
      <c r="B41" s="47"/>
      <c r="C41" s="53">
        <v>1.2</v>
      </c>
      <c r="D41" s="54" t="s">
        <v>24</v>
      </c>
      <c r="E41" s="77" t="s">
        <v>43</v>
      </c>
      <c r="F41" s="66"/>
      <c r="G41" s="47"/>
      <c r="H41" s="1"/>
      <c r="I41" s="1"/>
      <c r="J41" s="1"/>
    </row>
    <row r="42" spans="1:10" ht="16" x14ac:dyDescent="0.2">
      <c r="A42" t="s">
        <v>25</v>
      </c>
      <c r="B42" s="50">
        <f>C40*C41</f>
        <v>30</v>
      </c>
      <c r="D42" s="20"/>
      <c r="E42" s="72" t="s">
        <v>58</v>
      </c>
      <c r="G42" s="50">
        <f>F40*F41</f>
        <v>0</v>
      </c>
      <c r="H42" s="1"/>
      <c r="I42" s="1"/>
      <c r="J42" s="1"/>
    </row>
    <row r="43" spans="1:10" ht="16" x14ac:dyDescent="0.2">
      <c r="B43" s="43"/>
      <c r="D43" s="20"/>
      <c r="E43" s="4"/>
      <c r="G43" s="43"/>
      <c r="H43" s="1"/>
      <c r="I43" s="1"/>
      <c r="J43" s="1"/>
    </row>
    <row r="44" spans="1:10" ht="16" x14ac:dyDescent="0.2">
      <c r="B44" s="43"/>
      <c r="C44" s="17">
        <v>901</v>
      </c>
      <c r="D44" s="55" t="s">
        <v>26</v>
      </c>
      <c r="E44" s="4" t="s">
        <v>65</v>
      </c>
      <c r="F44" s="65">
        <v>2351</v>
      </c>
      <c r="G44" s="43"/>
      <c r="H44" s="1"/>
      <c r="I44" s="1"/>
      <c r="J44" s="1"/>
    </row>
    <row r="45" spans="1:10" ht="48" x14ac:dyDescent="0.2">
      <c r="E45" s="76" t="s">
        <v>64</v>
      </c>
      <c r="H45" s="1"/>
      <c r="I45" s="1"/>
      <c r="J45" s="1"/>
    </row>
    <row r="46" spans="1:10" ht="16" x14ac:dyDescent="0.2">
      <c r="C46" s="56">
        <f>(C29)</f>
        <v>250</v>
      </c>
      <c r="D46" s="20" t="s">
        <v>51</v>
      </c>
      <c r="E46" s="68" t="s">
        <v>75</v>
      </c>
      <c r="F46" s="78">
        <f>(F29)</f>
        <v>77</v>
      </c>
      <c r="H46" s="1"/>
      <c r="I46" s="1"/>
      <c r="J46" s="1"/>
    </row>
    <row r="47" spans="1:10" ht="16" x14ac:dyDescent="0.2">
      <c r="A47" t="s">
        <v>27</v>
      </c>
      <c r="B47" s="50">
        <f>C44/C46</f>
        <v>3.6040000000000001</v>
      </c>
      <c r="D47" s="20"/>
      <c r="E47" s="72" t="s">
        <v>59</v>
      </c>
      <c r="G47" s="50">
        <f>F44/F46</f>
        <v>30.532467532467532</v>
      </c>
      <c r="H47" s="1"/>
      <c r="I47" s="1"/>
      <c r="J47" s="1"/>
    </row>
    <row r="48" spans="1:10" ht="16" x14ac:dyDescent="0.2">
      <c r="B48" s="43"/>
      <c r="D48" s="20"/>
      <c r="E48" s="4"/>
      <c r="G48" s="43"/>
      <c r="H48" s="1"/>
      <c r="I48" s="1"/>
      <c r="J48" s="1"/>
    </row>
    <row r="49" spans="1:10" ht="32" x14ac:dyDescent="0.2">
      <c r="A49" t="s">
        <v>28</v>
      </c>
      <c r="B49" s="50">
        <f>SUM(B35:B48)</f>
        <v>91.391499999999994</v>
      </c>
      <c r="D49" s="18"/>
      <c r="E49" s="36" t="s">
        <v>62</v>
      </c>
      <c r="G49" s="50">
        <f>SUM(G35:G48)</f>
        <v>30.532467532467532</v>
      </c>
      <c r="H49" s="1"/>
      <c r="I49" s="1"/>
      <c r="J49" s="1"/>
    </row>
    <row r="50" spans="1:10" ht="16" x14ac:dyDescent="0.2">
      <c r="B50" s="47"/>
      <c r="D50" s="20"/>
      <c r="E50" s="15"/>
      <c r="G50" s="47"/>
      <c r="H50" s="1"/>
      <c r="I50" s="1"/>
      <c r="J50" s="1"/>
    </row>
    <row r="51" spans="1:10" ht="16" x14ac:dyDescent="0.2">
      <c r="A51" t="s">
        <v>29</v>
      </c>
      <c r="B51" s="50">
        <f>B31+B49</f>
        <v>376.50069999999994</v>
      </c>
      <c r="D51" s="18"/>
      <c r="E51" s="57" t="s">
        <v>77</v>
      </c>
      <c r="G51" s="50">
        <f>G31+G49</f>
        <v>416.89610389610391</v>
      </c>
      <c r="H51" s="1"/>
      <c r="I51" s="1"/>
      <c r="J51" s="1"/>
    </row>
    <row r="52" spans="1:10" ht="16" x14ac:dyDescent="0.2">
      <c r="B52" s="43"/>
      <c r="D52" s="18"/>
      <c r="E52" s="58"/>
      <c r="G52" s="43"/>
      <c r="H52" s="1"/>
      <c r="I52" s="1"/>
      <c r="J52" s="1"/>
    </row>
    <row r="53" spans="1:10" ht="32" x14ac:dyDescent="0.2">
      <c r="A53" t="s">
        <v>30</v>
      </c>
      <c r="B53" s="73">
        <f>SUM(B51+G51)</f>
        <v>793.39680389610385</v>
      </c>
      <c r="D53" s="20"/>
      <c r="E53" s="34" t="s">
        <v>85</v>
      </c>
      <c r="G53" s="16"/>
      <c r="H53" s="1"/>
      <c r="I53" s="1"/>
      <c r="J53" s="1"/>
    </row>
    <row r="54" spans="1:10" ht="16" x14ac:dyDescent="0.2">
      <c r="B54" s="16"/>
      <c r="D54" s="20"/>
      <c r="E54" s="15"/>
      <c r="G54" s="16"/>
      <c r="H54" s="1"/>
      <c r="I54" s="1"/>
      <c r="J54" s="1"/>
    </row>
    <row r="55" spans="1:10" ht="16" x14ac:dyDescent="0.2">
      <c r="A55" t="s">
        <v>31</v>
      </c>
      <c r="B55" s="62"/>
      <c r="C55" s="59">
        <v>0</v>
      </c>
      <c r="D55" s="18"/>
      <c r="E55" s="4" t="s">
        <v>86</v>
      </c>
      <c r="F55" s="82"/>
      <c r="H55" s="1"/>
      <c r="I55" s="1"/>
      <c r="J55" s="1"/>
    </row>
    <row r="56" spans="1:10" ht="16" x14ac:dyDescent="0.2">
      <c r="B56" s="16"/>
      <c r="D56" s="20"/>
      <c r="E56" s="14" t="s">
        <v>87</v>
      </c>
      <c r="G56" s="16"/>
      <c r="H56" s="1"/>
      <c r="I56" s="1"/>
      <c r="J56" s="1"/>
    </row>
    <row r="57" spans="1:10" ht="16" x14ac:dyDescent="0.2">
      <c r="A57" t="s">
        <v>32</v>
      </c>
      <c r="B57" s="50">
        <f>B53*(1+C55)</f>
        <v>793.39680389610385</v>
      </c>
      <c r="D57" s="18"/>
      <c r="E57" s="57" t="s">
        <v>45</v>
      </c>
      <c r="G57" s="43"/>
      <c r="H57" s="1"/>
      <c r="I57" s="1"/>
      <c r="J57" s="1"/>
    </row>
    <row r="58" spans="1:10" ht="16" x14ac:dyDescent="0.2">
      <c r="B58" s="43"/>
      <c r="D58" s="18"/>
      <c r="E58" s="4"/>
      <c r="G58" s="43"/>
      <c r="H58" s="1"/>
      <c r="I58" s="1"/>
      <c r="J58" s="1"/>
    </row>
    <row r="59" spans="1:10" ht="16" x14ac:dyDescent="0.2">
      <c r="A59" t="s">
        <v>33</v>
      </c>
      <c r="B59" s="43"/>
      <c r="C59" s="79">
        <v>15.5</v>
      </c>
      <c r="D59" s="18"/>
      <c r="E59" s="4" t="s">
        <v>63</v>
      </c>
      <c r="G59" s="43"/>
      <c r="H59" s="1"/>
      <c r="I59" s="1"/>
      <c r="J59" s="1"/>
    </row>
    <row r="60" spans="1:10" ht="17" thickBot="1" x14ac:dyDescent="0.25">
      <c r="B60" s="63"/>
      <c r="D60" s="18"/>
      <c r="E60" s="31" t="s">
        <v>83</v>
      </c>
      <c r="G60" s="43"/>
      <c r="H60" s="1"/>
      <c r="I60" s="1"/>
      <c r="J60" s="1"/>
    </row>
    <row r="61" spans="1:10" ht="18" customHeight="1" thickBot="1" x14ac:dyDescent="0.25">
      <c r="A61" t="s">
        <v>46</v>
      </c>
      <c r="B61" s="60">
        <f>SUM(B57/C59)</f>
        <v>51.186890573942186</v>
      </c>
      <c r="D61" s="20"/>
      <c r="E61" s="61" t="s">
        <v>55</v>
      </c>
      <c r="H61" s="1"/>
      <c r="I61" s="1"/>
      <c r="J61" s="1"/>
    </row>
    <row r="62" spans="1:10" ht="16" x14ac:dyDescent="0.2">
      <c r="B62" s="1"/>
      <c r="C62" s="1"/>
      <c r="D62" s="5"/>
      <c r="E62" s="75"/>
      <c r="F62" s="1"/>
      <c r="G62" s="1"/>
      <c r="H62" s="1"/>
      <c r="I62" s="1"/>
      <c r="J62" s="1"/>
    </row>
    <row r="63" spans="1:10" ht="16" x14ac:dyDescent="0.2">
      <c r="B63" s="12" t="s">
        <v>34</v>
      </c>
      <c r="C63" s="9"/>
      <c r="D63" s="9"/>
      <c r="E63" s="9"/>
      <c r="F63" s="1"/>
      <c r="G63" s="1"/>
      <c r="H63" s="1"/>
      <c r="I63" s="1"/>
      <c r="J63" s="1"/>
    </row>
    <row r="64" spans="1:10" ht="16" x14ac:dyDescent="0.2">
      <c r="B64" s="10" t="s">
        <v>35</v>
      </c>
      <c r="C64" s="10"/>
      <c r="D64" s="10"/>
      <c r="E64" s="9"/>
      <c r="F64" s="1"/>
      <c r="G64" s="1"/>
      <c r="H64" s="1"/>
      <c r="I64" s="1"/>
      <c r="J64" s="1"/>
    </row>
    <row r="65" spans="2:10" ht="16" x14ac:dyDescent="0.2">
      <c r="B65" s="11" t="s">
        <v>36</v>
      </c>
      <c r="C65" s="10"/>
      <c r="D65" s="10"/>
      <c r="E65" s="9"/>
      <c r="F65" s="1"/>
      <c r="G65" s="1"/>
      <c r="H65" s="1"/>
      <c r="I65" s="1"/>
      <c r="J65" s="1"/>
    </row>
    <row r="66" spans="2:10" ht="16" x14ac:dyDescent="0.2">
      <c r="B66" s="11"/>
      <c r="C66" s="10"/>
      <c r="D66" s="10"/>
      <c r="E66" s="9"/>
      <c r="F66" s="1"/>
      <c r="G66" s="1"/>
      <c r="H66" s="1"/>
      <c r="I66" s="1"/>
      <c r="J66" s="1"/>
    </row>
    <row r="67" spans="2:10" ht="16" x14ac:dyDescent="0.2">
      <c r="B67" s="10" t="s">
        <v>40</v>
      </c>
      <c r="C67" s="9"/>
      <c r="D67" s="9"/>
      <c r="E67" s="9"/>
      <c r="F67" s="1"/>
      <c r="G67" s="1"/>
      <c r="H67" s="1"/>
      <c r="I67" s="1"/>
      <c r="J67" s="1"/>
    </row>
    <row r="68" spans="2:10" ht="16" x14ac:dyDescent="0.2">
      <c r="B68" s="11" t="s">
        <v>37</v>
      </c>
      <c r="C68" s="9"/>
      <c r="D68" s="9"/>
      <c r="E68" s="9"/>
      <c r="F68" s="1"/>
      <c r="G68" s="1"/>
      <c r="H68" s="1"/>
      <c r="I68" s="1"/>
      <c r="J68" s="1"/>
    </row>
    <row r="69" spans="2:10" ht="16" x14ac:dyDescent="0.2">
      <c r="B69" s="9"/>
      <c r="C69" s="9"/>
      <c r="D69" s="9"/>
      <c r="E69" s="9"/>
      <c r="F69" s="1"/>
      <c r="G69" s="1"/>
      <c r="H69" s="1"/>
      <c r="I69" s="1"/>
      <c r="J69" s="1"/>
    </row>
    <row r="70" spans="2:10" ht="16" x14ac:dyDescent="0.2">
      <c r="B70" s="10" t="s">
        <v>41</v>
      </c>
      <c r="C70" s="9"/>
      <c r="D70" s="9"/>
      <c r="E70" s="9"/>
      <c r="F70" s="1"/>
      <c r="G70" s="1"/>
      <c r="H70" s="1"/>
      <c r="I70" s="1"/>
      <c r="J70" s="1"/>
    </row>
    <row r="71" spans="2:10" ht="16" x14ac:dyDescent="0.2">
      <c r="B71" s="10"/>
      <c r="C71" s="10"/>
      <c r="D71" s="10"/>
      <c r="E71" s="10"/>
      <c r="F71" s="1"/>
      <c r="G71" s="1"/>
      <c r="H71" s="1"/>
      <c r="I71" s="1"/>
      <c r="J71" s="1"/>
    </row>
    <row r="72" spans="2:10" ht="16" x14ac:dyDescent="0.2">
      <c r="B72" s="10" t="s">
        <v>38</v>
      </c>
      <c r="C72" s="9"/>
      <c r="D72" s="9"/>
      <c r="E72" s="10"/>
      <c r="F72" s="1"/>
      <c r="G72" s="1"/>
      <c r="H72" s="1"/>
      <c r="I72" s="1"/>
      <c r="J72" s="1"/>
    </row>
    <row r="73" spans="2:10" ht="16" x14ac:dyDescent="0.2">
      <c r="B73" s="10" t="s">
        <v>39</v>
      </c>
      <c r="C73" s="9"/>
      <c r="D73" s="9"/>
      <c r="E73" s="10"/>
      <c r="F73" s="1"/>
      <c r="G73" s="1"/>
      <c r="H73" s="1"/>
      <c r="I73" s="1"/>
      <c r="J73" s="1"/>
    </row>
    <row r="74" spans="2:10" x14ac:dyDescent="0.2">
      <c r="B74" s="10"/>
      <c r="C74" s="10"/>
      <c r="D74" s="10"/>
      <c r="E74" s="10"/>
    </row>
    <row r="75" spans="2:10" ht="16" x14ac:dyDescent="0.2">
      <c r="B75" s="1" t="s">
        <v>82</v>
      </c>
      <c r="C75" s="9"/>
      <c r="D75" s="9"/>
      <c r="E75" s="9"/>
    </row>
  </sheetData>
  <hyperlinks>
    <hyperlink ref="B65" r:id="rId1" xr:uid="{00000000-0004-0000-0000-000000000000}"/>
    <hyperlink ref="B68" r:id="rId2" xr:uid="{00000000-0004-0000-0000-000001000000}"/>
  </hyperlinks>
  <pageMargins left="0.7" right="0.7" top="1" bottom="0.75" header="0.8" footer="0.55000000000000004"/>
  <pageSetup scale="74" fitToHeight="0" orientation="landscape" r:id="rId3"/>
  <headerFooter>
    <oddHeader>&amp;C&amp;"-,Bold"&amp;14Determining Custom Rates From Machine Cost Calculations</oddHeader>
    <oddFooter xml:space="preserve">&amp;CPage &amp;P
</oddFoot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Newer Equip</vt:lpstr>
    </vt:vector>
  </TitlesOfParts>
  <Manager/>
  <Company>University of Nebraska-Lincoln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Glennis McClure</dc:creator>
  <cp:keywords/>
  <dc:description/>
  <cp:lastModifiedBy>Ryan Evans</cp:lastModifiedBy>
  <cp:revision/>
  <cp:lastPrinted>2023-11-30T17:06:45Z</cp:lastPrinted>
  <dcterms:created xsi:type="dcterms:W3CDTF">2018-03-09T17:41:19Z</dcterms:created>
  <dcterms:modified xsi:type="dcterms:W3CDTF">2024-01-12T18:09:49Z</dcterms:modified>
  <cp:category/>
  <cp:contentStatus/>
</cp:coreProperties>
</file>