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eideman3\Documents\Temporary\"/>
    </mc:Choice>
  </mc:AlternateContent>
  <bookViews>
    <workbookView xWindow="360" yWindow="96" windowWidth="21120" windowHeight="8508"/>
  </bookViews>
  <sheets>
    <sheet name="Cover" sheetId="2" r:id="rId1"/>
    <sheet name="Program" sheetId="1" r:id="rId2"/>
    <sheet name="Sheet3" sheetId="3" r:id="rId3"/>
  </sheets>
  <calcPr calcId="152511" calcMode="manual"/>
</workbook>
</file>

<file path=xl/calcChain.xml><?xml version="1.0" encoding="utf-8"?>
<calcChain xmlns="http://schemas.openxmlformats.org/spreadsheetml/2006/main">
  <c r="U10" i="1" l="1"/>
  <c r="N10" i="1"/>
  <c r="O10" i="1"/>
  <c r="P10" i="1"/>
  <c r="Q10" i="1"/>
  <c r="R10" i="1"/>
  <c r="S10" i="1"/>
  <c r="T10" i="1"/>
  <c r="M10" i="1"/>
  <c r="L10" i="1"/>
  <c r="M11" i="1"/>
  <c r="N11" i="1"/>
  <c r="O11" i="1"/>
  <c r="P11" i="1"/>
  <c r="Q11" i="1"/>
  <c r="R11" i="1"/>
  <c r="R19" i="1" s="1"/>
  <c r="S11" i="1"/>
  <c r="S19" i="1" s="1"/>
  <c r="T11" i="1"/>
  <c r="T19" i="1" s="1"/>
  <c r="U11" i="1"/>
  <c r="M12" i="1"/>
  <c r="N12" i="1"/>
  <c r="O12" i="1"/>
  <c r="P12" i="1"/>
  <c r="Q12" i="1"/>
  <c r="R12" i="1"/>
  <c r="R20" i="1" s="1"/>
  <c r="S12" i="1"/>
  <c r="T12" i="1"/>
  <c r="U12" i="1"/>
  <c r="M13" i="1"/>
  <c r="N13" i="1"/>
  <c r="O13" i="1"/>
  <c r="P13" i="1"/>
  <c r="Q13" i="1"/>
  <c r="R13" i="1"/>
  <c r="S13" i="1"/>
  <c r="T13" i="1"/>
  <c r="U13" i="1"/>
  <c r="M14" i="1"/>
  <c r="N14" i="1"/>
  <c r="O14" i="1"/>
  <c r="P14" i="1"/>
  <c r="Q14" i="1"/>
  <c r="R14" i="1"/>
  <c r="S14" i="1"/>
  <c r="S23" i="1" s="1"/>
  <c r="T14" i="1"/>
  <c r="U14" i="1"/>
  <c r="M16" i="1"/>
  <c r="N16" i="1"/>
  <c r="O16" i="1"/>
  <c r="P16" i="1"/>
  <c r="Q16" i="1"/>
  <c r="R16" i="1"/>
  <c r="S16" i="1"/>
  <c r="T16" i="1"/>
  <c r="U16" i="1"/>
  <c r="L16" i="1"/>
  <c r="L14" i="1"/>
  <c r="L13" i="1"/>
  <c r="L12" i="1"/>
  <c r="L11" i="1"/>
  <c r="N7" i="1"/>
  <c r="O7" i="1"/>
  <c r="P7" i="1"/>
  <c r="Q7" i="1"/>
  <c r="R7" i="1"/>
  <c r="S7" i="1"/>
  <c r="T7" i="1"/>
  <c r="U7" i="1"/>
  <c r="N8" i="1"/>
  <c r="O8" i="1"/>
  <c r="P8" i="1"/>
  <c r="Q8" i="1"/>
  <c r="R8" i="1"/>
  <c r="S8" i="1"/>
  <c r="T8" i="1"/>
  <c r="U8" i="1"/>
  <c r="M8" i="1"/>
  <c r="M7" i="1"/>
  <c r="N5" i="1"/>
  <c r="O5" i="1"/>
  <c r="P5" i="1"/>
  <c r="Q5" i="1"/>
  <c r="R5" i="1"/>
  <c r="S5" i="1"/>
  <c r="T5" i="1"/>
  <c r="U5" i="1"/>
  <c r="N6" i="1"/>
  <c r="O6" i="1"/>
  <c r="P6" i="1"/>
  <c r="Q6" i="1"/>
  <c r="R6" i="1"/>
  <c r="S6" i="1"/>
  <c r="T6" i="1"/>
  <c r="U6" i="1"/>
  <c r="M6" i="1"/>
  <c r="M5" i="1"/>
  <c r="N4" i="1"/>
  <c r="O4" i="1"/>
  <c r="P4" i="1"/>
  <c r="Q4" i="1"/>
  <c r="Q23" i="1" s="1"/>
  <c r="Q24" i="1" s="1"/>
  <c r="R4" i="1"/>
  <c r="S4" i="1"/>
  <c r="T4" i="1"/>
  <c r="U4" i="1"/>
  <c r="L5" i="1"/>
  <c r="L6" i="1"/>
  <c r="M4" i="1"/>
  <c r="K24" i="1"/>
  <c r="K23" i="1"/>
  <c r="K10" i="1"/>
  <c r="K20" i="1" s="1"/>
  <c r="L8" i="1"/>
  <c r="L4" i="1"/>
  <c r="L32" i="1"/>
  <c r="T23" i="1" l="1"/>
  <c r="T24" i="1" s="1"/>
  <c r="Q19" i="1"/>
  <c r="R18" i="1"/>
  <c r="U18" i="1"/>
  <c r="S24" i="1"/>
  <c r="U20" i="1"/>
  <c r="P18" i="1"/>
  <c r="K19" i="1"/>
  <c r="P23" i="1"/>
  <c r="P24" i="1" s="1"/>
  <c r="T18" i="1"/>
  <c r="R23" i="1"/>
  <c r="R24" i="1" s="1"/>
  <c r="T20" i="1"/>
  <c r="U19" i="1"/>
  <c r="U21" i="1" s="1"/>
  <c r="U26" i="1" s="1"/>
  <c r="U27" i="1" s="1"/>
  <c r="U29" i="1" s="1"/>
  <c r="O19" i="1"/>
  <c r="K18" i="1"/>
  <c r="K21" i="1" s="1"/>
  <c r="O23" i="1"/>
  <c r="O24" i="1" s="1"/>
  <c r="S18" i="1"/>
  <c r="S26" i="1" s="1"/>
  <c r="S27" i="1" s="1"/>
  <c r="S29" i="1" s="1"/>
  <c r="L23" i="1"/>
  <c r="L24" i="1" s="1"/>
  <c r="S20" i="1"/>
  <c r="U23" i="1"/>
  <c r="U24" i="1" s="1"/>
  <c r="Q18" i="1"/>
  <c r="Q20" i="1"/>
  <c r="O18" i="1"/>
  <c r="N18" i="1"/>
  <c r="N20" i="1"/>
  <c r="N23" i="1"/>
  <c r="N24" i="1" s="1"/>
  <c r="N19" i="1"/>
  <c r="M18" i="1"/>
  <c r="M23" i="1"/>
  <c r="M24" i="1" s="1"/>
  <c r="M19" i="1"/>
  <c r="L20" i="1"/>
  <c r="L18" i="1"/>
  <c r="L19" i="1"/>
  <c r="M20" i="1"/>
  <c r="R21" i="1"/>
  <c r="R26" i="1" s="1"/>
  <c r="R27" i="1" s="1"/>
  <c r="R29" i="1" s="1"/>
  <c r="T21" i="1"/>
  <c r="T26" i="1"/>
  <c r="T27" i="1" s="1"/>
  <c r="T29" i="1" s="1"/>
  <c r="S21" i="1"/>
  <c r="Q21" i="1"/>
  <c r="Q26" i="1" s="1"/>
  <c r="Q27" i="1" s="1"/>
  <c r="Q29" i="1" s="1"/>
  <c r="P20" i="1"/>
  <c r="O20" i="1"/>
  <c r="P19" i="1"/>
  <c r="U30" i="1" l="1"/>
  <c r="U31" i="1" s="1"/>
  <c r="U39" i="1"/>
  <c r="S30" i="1"/>
  <c r="S31" i="1" s="1"/>
  <c r="S39" i="1"/>
  <c r="O21" i="1"/>
  <c r="T30" i="1"/>
  <c r="T31" i="1" s="1"/>
  <c r="T39" i="1"/>
  <c r="P21" i="1"/>
  <c r="P26" i="1" s="1"/>
  <c r="P27" i="1" s="1"/>
  <c r="P29" i="1" s="1"/>
  <c r="R30" i="1"/>
  <c r="R31" i="1" s="1"/>
  <c r="R39" i="1"/>
  <c r="Q30" i="1"/>
  <c r="Q31" i="1" s="1"/>
  <c r="K26" i="1"/>
  <c r="K27" i="1" s="1"/>
  <c r="K29" i="1" s="1"/>
  <c r="N21" i="1"/>
  <c r="N26" i="1" s="1"/>
  <c r="N27" i="1" s="1"/>
  <c r="N29" i="1" s="1"/>
  <c r="N30" i="1" s="1"/>
  <c r="N31" i="1" s="1"/>
  <c r="M21" i="1"/>
  <c r="M26" i="1" s="1"/>
  <c r="M27" i="1" s="1"/>
  <c r="M29" i="1" s="1"/>
  <c r="M30" i="1" s="1"/>
  <c r="M31" i="1" s="1"/>
  <c r="L21" i="1"/>
  <c r="L26" i="1" s="1"/>
  <c r="L27" i="1" s="1"/>
  <c r="O26" i="1"/>
  <c r="O27" i="1" s="1"/>
  <c r="O29" i="1" s="1"/>
  <c r="O30" i="1" s="1"/>
  <c r="O31" i="1" s="1"/>
  <c r="P30" i="1" l="1"/>
  <c r="P31" i="1" s="1"/>
  <c r="P39" i="1"/>
  <c r="Q39" i="1"/>
  <c r="K31" i="1"/>
  <c r="K30" i="1"/>
  <c r="L29" i="1"/>
  <c r="L30" i="1" s="1"/>
  <c r="O37" i="1" s="1"/>
  <c r="L31" i="1" l="1"/>
  <c r="O38" i="1"/>
</calcChain>
</file>

<file path=xl/sharedStrings.xml><?xml version="1.0" encoding="utf-8"?>
<sst xmlns="http://schemas.openxmlformats.org/spreadsheetml/2006/main" count="71" uniqueCount="48">
  <si>
    <t>Bull 1</t>
  </si>
  <si>
    <t>What is the cost of the bull?</t>
  </si>
  <si>
    <t>How much does it cost to feed this bull for one year?</t>
  </si>
  <si>
    <t>What are the chances he will die (each year)?</t>
  </si>
  <si>
    <t>What does it cost to care and maintain this bull annually (not feed)?</t>
  </si>
  <si>
    <t>What are the annual miscellaneous costs?</t>
  </si>
  <si>
    <t>Bull 2</t>
  </si>
  <si>
    <t>Bull 3</t>
  </si>
  <si>
    <t>What is the expected calving rate?</t>
  </si>
  <si>
    <t>How many cows will he be used to breed annually?</t>
  </si>
  <si>
    <t>What are the chances of an injury during his life time?</t>
  </si>
  <si>
    <t>Annual Replacement costs with no death or  injury</t>
  </si>
  <si>
    <t>Annual expected/average injury loss</t>
  </si>
  <si>
    <t>Expected interest rates on investments?</t>
  </si>
  <si>
    <t>How many years do you expect to keep this bull?</t>
  </si>
  <si>
    <t>Annual expected death costs</t>
  </si>
  <si>
    <t>Annual interest on repalcement costs</t>
  </si>
  <si>
    <t>Annual inrestest on feed and maintenece</t>
  </si>
  <si>
    <t>Annual maintenece costs including interest</t>
  </si>
  <si>
    <t>Total Annual costs</t>
  </si>
  <si>
    <t>Costs Per Cow Bred</t>
  </si>
  <si>
    <t>Cost Per Weaned Calve</t>
  </si>
  <si>
    <t>Cost Per Weaned Calve (minus) Difference In Calf Value</t>
  </si>
  <si>
    <t>Bull Value Cow-Q-Lator</t>
  </si>
  <si>
    <t>Bull 4</t>
  </si>
  <si>
    <t>Bull 5</t>
  </si>
  <si>
    <t>Bull 6</t>
  </si>
  <si>
    <t>Bull 7</t>
  </si>
  <si>
    <t>Bull 8</t>
  </si>
  <si>
    <t>Bull 9</t>
  </si>
  <si>
    <t>Bull 10</t>
  </si>
  <si>
    <t>Purchase Value of Bulls to make them equal to the Bull with the lowest weaned calf costs</t>
  </si>
  <si>
    <t>CC Bull *</t>
  </si>
  <si>
    <t>* CC is an acrynom for current costs. This column is where you enter what you consider to be your current costs and returns</t>
  </si>
  <si>
    <t>What is the percent increase in value of bulls in general from time of purchase to time of cull?</t>
  </si>
  <si>
    <t>This is the calcualted value of the bulls replacement costs based on percent increase in line 7</t>
  </si>
  <si>
    <t>How much value will he added per calf to your herd (relative to your curent bull's average)?</t>
  </si>
  <si>
    <t>What is the expected cull value of bull when it comes time to cull them</t>
  </si>
  <si>
    <t>Added Calf Value Needed to hsave bulls an equal buy</t>
  </si>
  <si>
    <t>This one input value should represent a cull value representative of the last 4 years</t>
  </si>
  <si>
    <t>Number of Bulls evaluated</t>
  </si>
  <si>
    <t>Lowest Cost Bull Cost per Weaned Calf</t>
  </si>
  <si>
    <t>Bull Number</t>
  </si>
  <si>
    <t>Matt Stockton</t>
  </si>
  <si>
    <t>Kate Brooks</t>
  </si>
  <si>
    <t>Disclaimer of Warranties and Limitation of Liability</t>
  </si>
  <si>
    <t>Developed by</t>
  </si>
  <si>
    <t>v 2 05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</si>
</sst>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3"/>
      <name val="Times New Roman"/>
      <family val="1"/>
    </font>
    <font>
      <sz val="12"/>
      <color theme="0"/>
      <name val="Helv"/>
    </font>
    <font>
      <sz val="10"/>
      <color theme="0"/>
      <name val="Arial"/>
      <family val="2"/>
    </font>
    <font>
      <sz val="24"/>
      <color theme="0"/>
      <name val="Arial"/>
      <family val="2"/>
    </font>
    <font>
      <sz val="24"/>
      <color theme="0"/>
      <name val="Arial Rounded MT Bold"/>
      <family val="2"/>
    </font>
    <font>
      <sz val="14"/>
      <color theme="0"/>
      <name val="Arial"/>
      <family val="2"/>
    </font>
    <font>
      <b/>
      <sz val="11"/>
      <name val="Times New Roman"/>
      <family val="1"/>
    </font>
    <font>
      <sz val="46"/>
      <color theme="0"/>
      <name val="Arial Rounded MT Bold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6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3" borderId="0" xfId="0" applyFill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4" borderId="0" xfId="0" applyFill="1" applyBorder="1"/>
    <xf numFmtId="0" fontId="0" fillId="4" borderId="5" xfId="0" applyFill="1" applyBorder="1"/>
    <xf numFmtId="9" fontId="0" fillId="4" borderId="0" xfId="2" applyFont="1" applyFill="1" applyBorder="1"/>
    <xf numFmtId="9" fontId="0" fillId="4" borderId="5" xfId="2" applyFont="1" applyFill="1" applyBorder="1"/>
    <xf numFmtId="44" fontId="0" fillId="0" borderId="0" xfId="0" applyNumberFormat="1"/>
    <xf numFmtId="0" fontId="0" fillId="0" borderId="1" xfId="0" applyBorder="1" applyAlignment="1">
      <alignment horizontal="center"/>
    </xf>
    <xf numFmtId="44" fontId="2" fillId="3" borderId="0" xfId="0" applyNumberFormat="1" applyFont="1" applyFill="1"/>
    <xf numFmtId="44" fontId="0" fillId="3" borderId="0" xfId="0" applyNumberFormat="1" applyFill="1"/>
    <xf numFmtId="0" fontId="3" fillId="3" borderId="0" xfId="0" applyFont="1" applyFill="1"/>
    <xf numFmtId="0" fontId="4" fillId="3" borderId="0" xfId="0" applyFont="1" applyFill="1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4" borderId="4" xfId="0" applyFill="1" applyBorder="1"/>
    <xf numFmtId="9" fontId="0" fillId="4" borderId="4" xfId="2" applyFont="1" applyFill="1" applyBorder="1"/>
    <xf numFmtId="0" fontId="0" fillId="6" borderId="12" xfId="0" applyFill="1" applyBorder="1"/>
    <xf numFmtId="0" fontId="0" fillId="6" borderId="4" xfId="0" applyFill="1" applyBorder="1"/>
    <xf numFmtId="9" fontId="0" fillId="6" borderId="4" xfId="0" applyNumberFormat="1" applyFill="1" applyBorder="1"/>
    <xf numFmtId="0" fontId="0" fillId="0" borderId="0" xfId="0" applyFill="1" applyBorder="1"/>
    <xf numFmtId="9" fontId="0" fillId="6" borderId="4" xfId="2" applyFont="1" applyFill="1" applyBorder="1"/>
    <xf numFmtId="0" fontId="0" fillId="7" borderId="4" xfId="0" applyFill="1" applyBorder="1"/>
    <xf numFmtId="0" fontId="0" fillId="7" borderId="0" xfId="0" applyFill="1" applyBorder="1"/>
    <xf numFmtId="0" fontId="0" fillId="7" borderId="5" xfId="0" applyFill="1" applyBorder="1"/>
    <xf numFmtId="0" fontId="0" fillId="0" borderId="13" xfId="0" applyFill="1" applyBorder="1"/>
    <xf numFmtId="9" fontId="0" fillId="6" borderId="6" xfId="2" applyFont="1" applyFill="1" applyBorder="1"/>
    <xf numFmtId="9" fontId="0" fillId="4" borderId="6" xfId="0" applyNumberFormat="1" applyFill="1" applyBorder="1"/>
    <xf numFmtId="9" fontId="0" fillId="4" borderId="7" xfId="0" applyNumberFormat="1" applyFill="1" applyBorder="1"/>
    <xf numFmtId="9" fontId="0" fillId="4" borderId="8" xfId="0" applyNumberFormat="1" applyFill="1" applyBorder="1"/>
    <xf numFmtId="44" fontId="0" fillId="0" borderId="2" xfId="1" applyFont="1" applyBorder="1"/>
    <xf numFmtId="44" fontId="0" fillId="0" borderId="0" xfId="1" applyFont="1" applyBorder="1"/>
    <xf numFmtId="44" fontId="0" fillId="0" borderId="0" xfId="0" applyNumberFormat="1" applyBorder="1"/>
    <xf numFmtId="0" fontId="0" fillId="0" borderId="1" xfId="0" applyBorder="1"/>
    <xf numFmtId="44" fontId="0" fillId="6" borderId="13" xfId="1" applyFont="1" applyFill="1" applyBorder="1"/>
    <xf numFmtId="0" fontId="3" fillId="6" borderId="0" xfId="0" applyFont="1" applyFill="1"/>
    <xf numFmtId="44" fontId="0" fillId="6" borderId="12" xfId="1" applyFont="1" applyFill="1" applyBorder="1"/>
    <xf numFmtId="44" fontId="0" fillId="6" borderId="13" xfId="0" applyNumberFormat="1" applyFill="1" applyBorder="1"/>
    <xf numFmtId="44" fontId="0" fillId="6" borderId="13" xfId="1" applyNumberFormat="1" applyFont="1" applyFill="1" applyBorder="1"/>
    <xf numFmtId="0" fontId="0" fillId="0" borderId="13" xfId="0" applyBorder="1"/>
    <xf numFmtId="44" fontId="5" fillId="3" borderId="0" xfId="0" applyNumberFormat="1" applyFont="1" applyFill="1"/>
    <xf numFmtId="0" fontId="0" fillId="2" borderId="4" xfId="0" applyFill="1" applyBorder="1"/>
    <xf numFmtId="0" fontId="0" fillId="2" borderId="5" xfId="0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5" borderId="9" xfId="0" applyFill="1" applyBorder="1"/>
    <xf numFmtId="0" fontId="3" fillId="0" borderId="0" xfId="0" applyFont="1"/>
    <xf numFmtId="0" fontId="3" fillId="5" borderId="0" xfId="0" applyFont="1" applyFill="1"/>
    <xf numFmtId="0" fontId="0" fillId="8" borderId="0" xfId="0" applyFill="1"/>
    <xf numFmtId="0" fontId="0" fillId="9" borderId="14" xfId="0" applyFill="1" applyBorder="1"/>
    <xf numFmtId="0" fontId="0" fillId="9" borderId="15" xfId="0" applyFill="1" applyBorder="1"/>
    <xf numFmtId="0" fontId="0" fillId="9" borderId="16" xfId="0" applyFill="1" applyBorder="1"/>
    <xf numFmtId="0" fontId="0" fillId="9" borderId="17" xfId="0" applyFill="1" applyBorder="1"/>
    <xf numFmtId="0" fontId="0" fillId="9" borderId="0" xfId="0" applyFill="1" applyBorder="1"/>
    <xf numFmtId="0" fontId="0" fillId="9" borderId="18" xfId="0" applyFill="1" applyBorder="1"/>
    <xf numFmtId="0" fontId="6" fillId="9" borderId="17" xfId="0" applyFont="1" applyFill="1" applyBorder="1"/>
    <xf numFmtId="0" fontId="6" fillId="9" borderId="0" xfId="0" applyFont="1" applyFill="1" applyBorder="1"/>
    <xf numFmtId="0" fontId="6" fillId="9" borderId="18" xfId="0" applyFont="1" applyFill="1" applyBorder="1"/>
    <xf numFmtId="0" fontId="7" fillId="9" borderId="0" xfId="0" applyFont="1" applyFill="1" applyBorder="1" applyAlignment="1">
      <alignment horizontal="center"/>
    </xf>
    <xf numFmtId="0" fontId="0" fillId="9" borderId="0" xfId="0" applyFill="1"/>
    <xf numFmtId="0" fontId="6" fillId="9" borderId="0" xfId="0" applyFont="1" applyFill="1"/>
    <xf numFmtId="0" fontId="8" fillId="9" borderId="0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/>
    </xf>
    <xf numFmtId="0" fontId="6" fillId="9" borderId="19" xfId="0" applyFont="1" applyFill="1" applyBorder="1"/>
    <xf numFmtId="0" fontId="6" fillId="9" borderId="20" xfId="0" applyFont="1" applyFill="1" applyBorder="1"/>
    <xf numFmtId="0" fontId="6" fillId="9" borderId="21" xfId="0" applyFont="1" applyFill="1" applyBorder="1"/>
    <xf numFmtId="0" fontId="11" fillId="3" borderId="0" xfId="0" applyFont="1" applyFill="1" applyAlignment="1">
      <alignment vertical="center"/>
    </xf>
    <xf numFmtId="0" fontId="12" fillId="9" borderId="0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99CC"/>
      <color rgb="FFFF0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457199</xdr:colOff>
      <xdr:row>3</xdr:row>
      <xdr:rowOff>161925</xdr:rowOff>
    </xdr:from>
    <xdr:to>
      <xdr:col>2</xdr:col>
      <xdr:colOff>6391274</xdr:colOff>
      <xdr:row>9</xdr:row>
      <xdr:rowOff>123825</xdr:rowOff>
    </xdr:to>
    <xdr:pic>
      <xdr:nvPicPr>
        <xdr:cNvPr id="4" name="Picture 1" descr="Extlog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399" y="752475"/>
          <a:ext cx="5934075" cy="1104900"/>
        </a:xfrm>
        <a:prstGeom prst="rect">
          <a:avLst/>
        </a:prstGeom>
        <a:noFill/>
        <a:ln w="76200" cmpd="tri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30</xdr:row>
          <xdr:rowOff>121920</xdr:rowOff>
        </xdr:from>
        <xdr:to>
          <xdr:col>7</xdr:col>
          <xdr:colOff>114300</xdr:colOff>
          <xdr:row>38</xdr:row>
          <xdr:rowOff>45720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30"/>
  <sheetViews>
    <sheetView tabSelected="1" topLeftCell="A19" workbookViewId="0">
      <selection activeCell="C16" sqref="C16"/>
    </sheetView>
  </sheetViews>
  <sheetFormatPr defaultColWidth="9.109375" defaultRowHeight="13.8" x14ac:dyDescent="0.25"/>
  <cols>
    <col min="1" max="2" width="9.109375" style="55"/>
    <col min="3" max="3" width="103" style="55" customWidth="1"/>
    <col min="4" max="16384" width="9.109375" style="55"/>
  </cols>
  <sheetData>
    <row r="1" spans="2:4" ht="14.4" thickBot="1" x14ac:dyDescent="0.3"/>
    <row r="2" spans="2:4" ht="14.4" thickTop="1" x14ac:dyDescent="0.25">
      <c r="B2" s="56"/>
      <c r="C2" s="57"/>
      <c r="D2" s="58"/>
    </row>
    <row r="3" spans="2:4" x14ac:dyDescent="0.25">
      <c r="B3" s="59"/>
      <c r="C3" s="60"/>
      <c r="D3" s="61"/>
    </row>
    <row r="4" spans="2:4" x14ac:dyDescent="0.25">
      <c r="B4" s="59"/>
      <c r="C4" s="60"/>
      <c r="D4" s="61"/>
    </row>
    <row r="5" spans="2:4" x14ac:dyDescent="0.25">
      <c r="B5" s="59"/>
      <c r="C5" s="60"/>
      <c r="D5" s="61"/>
    </row>
    <row r="6" spans="2:4" x14ac:dyDescent="0.25">
      <c r="B6" s="59"/>
      <c r="C6" s="60"/>
      <c r="D6" s="61"/>
    </row>
    <row r="7" spans="2:4" x14ac:dyDescent="0.25">
      <c r="B7" s="59"/>
      <c r="C7" s="60"/>
      <c r="D7" s="61"/>
    </row>
    <row r="8" spans="2:4" x14ac:dyDescent="0.25">
      <c r="B8" s="59"/>
      <c r="C8" s="60"/>
      <c r="D8" s="61"/>
    </row>
    <row r="9" spans="2:4" x14ac:dyDescent="0.25">
      <c r="B9" s="59"/>
      <c r="C9" s="60"/>
      <c r="D9" s="61"/>
    </row>
    <row r="10" spans="2:4" ht="15.6" x14ac:dyDescent="0.35">
      <c r="B10" s="62"/>
      <c r="C10" s="63"/>
      <c r="D10" s="64"/>
    </row>
    <row r="11" spans="2:4" ht="15.6" x14ac:dyDescent="0.35">
      <c r="B11" s="62"/>
      <c r="C11" s="63"/>
      <c r="D11" s="64"/>
    </row>
    <row r="12" spans="2:4" ht="15.6" x14ac:dyDescent="0.35">
      <c r="B12" s="62"/>
      <c r="C12" s="63"/>
      <c r="D12" s="64"/>
    </row>
    <row r="13" spans="2:4" ht="15.6" x14ac:dyDescent="0.35">
      <c r="B13" s="62"/>
      <c r="C13" s="63"/>
      <c r="D13" s="64"/>
    </row>
    <row r="14" spans="2:4" ht="56.4" x14ac:dyDescent="0.85">
      <c r="B14" s="62"/>
      <c r="C14" s="75" t="s">
        <v>23</v>
      </c>
      <c r="D14" s="64"/>
    </row>
    <row r="15" spans="2:4" ht="15.6" x14ac:dyDescent="0.35">
      <c r="B15" s="62"/>
      <c r="C15" s="65" t="s">
        <v>47</v>
      </c>
      <c r="D15" s="64"/>
    </row>
    <row r="16" spans="2:4" ht="15.6" x14ac:dyDescent="0.35">
      <c r="B16" s="62"/>
      <c r="C16" s="66"/>
      <c r="D16" s="64"/>
    </row>
    <row r="17" spans="2:4" ht="15.6" x14ac:dyDescent="0.35">
      <c r="B17" s="62"/>
      <c r="C17" s="66"/>
      <c r="D17" s="64"/>
    </row>
    <row r="18" spans="2:4" ht="15.6" x14ac:dyDescent="0.35">
      <c r="B18" s="62"/>
      <c r="C18" s="67"/>
      <c r="D18" s="64"/>
    </row>
    <row r="19" spans="2:4" ht="15.6" x14ac:dyDescent="0.35">
      <c r="B19" s="62"/>
      <c r="C19" s="65"/>
      <c r="D19" s="64"/>
    </row>
    <row r="20" spans="2:4" ht="30" x14ac:dyDescent="0.5">
      <c r="B20" s="62"/>
      <c r="C20" s="68" t="s">
        <v>46</v>
      </c>
      <c r="D20" s="64"/>
    </row>
    <row r="21" spans="2:4" ht="29.4" x14ac:dyDescent="0.45">
      <c r="B21" s="62"/>
      <c r="C21" s="69" t="s">
        <v>43</v>
      </c>
      <c r="D21" s="64"/>
    </row>
    <row r="22" spans="2:4" ht="29.4" x14ac:dyDescent="0.45">
      <c r="B22" s="62"/>
      <c r="C22" s="69" t="s">
        <v>44</v>
      </c>
      <c r="D22" s="64"/>
    </row>
    <row r="23" spans="2:4" ht="15.6" x14ac:dyDescent="0.35">
      <c r="B23" s="62"/>
      <c r="C23" s="63"/>
      <c r="D23" s="64"/>
    </row>
    <row r="24" spans="2:4" ht="18" x14ac:dyDescent="0.35">
      <c r="B24" s="62"/>
      <c r="C24" s="70"/>
      <c r="D24" s="64"/>
    </row>
    <row r="25" spans="2:4" ht="18" x14ac:dyDescent="0.35">
      <c r="B25" s="62"/>
      <c r="C25" s="70"/>
      <c r="D25" s="64"/>
    </row>
    <row r="26" spans="2:4" ht="15.6" x14ac:dyDescent="0.35">
      <c r="B26" s="62"/>
      <c r="C26" s="63"/>
      <c r="D26" s="64"/>
    </row>
    <row r="27" spans="2:4" ht="16.2" thickBot="1" x14ac:dyDescent="0.4">
      <c r="B27" s="71"/>
      <c r="C27" s="72"/>
      <c r="D27" s="73"/>
    </row>
    <row r="28" spans="2:4" ht="14.4" thickTop="1" x14ac:dyDescent="0.25"/>
    <row r="30" spans="2:4" x14ac:dyDescent="0.25">
      <c r="C30" s="74" t="s">
        <v>45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>
              <from>
                <xdr:col>2</xdr:col>
                <xdr:colOff>7620</xdr:colOff>
                <xdr:row>30</xdr:row>
                <xdr:rowOff>121920</xdr:rowOff>
              </from>
              <to>
                <xdr:col>7</xdr:col>
                <xdr:colOff>114300</xdr:colOff>
                <xdr:row>38</xdr:row>
                <xdr:rowOff>45720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zoomScale="90" zoomScaleNormal="90" workbookViewId="0">
      <selection activeCell="F7" sqref="F7"/>
    </sheetView>
  </sheetViews>
  <sheetFormatPr defaultRowHeight="13.8" x14ac:dyDescent="0.25"/>
  <cols>
    <col min="9" max="9" width="10.5546875" bestFit="1" customWidth="1"/>
    <col min="10" max="11" width="10.5546875" customWidth="1"/>
    <col min="12" max="14" width="11" customWidth="1"/>
    <col min="15" max="21" width="10.109375" customWidth="1"/>
  </cols>
  <sheetData>
    <row r="1" spans="1:21" ht="23.4" thickBot="1" x14ac:dyDescent="0.45">
      <c r="E1" s="16" t="s">
        <v>23</v>
      </c>
      <c r="F1" s="16"/>
      <c r="G1" s="16"/>
      <c r="H1" s="1"/>
    </row>
    <row r="2" spans="1:21" ht="14.4" thickBot="1" x14ac:dyDescent="0.3">
      <c r="A2" s="39"/>
      <c r="B2" s="2"/>
      <c r="C2" s="2"/>
      <c r="D2" s="2"/>
      <c r="E2" s="2"/>
      <c r="F2" s="2"/>
      <c r="G2" s="2"/>
      <c r="H2" s="2"/>
      <c r="I2" s="2"/>
      <c r="J2" s="2"/>
      <c r="K2" s="23" t="s">
        <v>32</v>
      </c>
      <c r="L2" s="18" t="s">
        <v>0</v>
      </c>
      <c r="M2" s="19" t="s">
        <v>6</v>
      </c>
      <c r="N2" s="19" t="s">
        <v>7</v>
      </c>
      <c r="O2" s="19" t="s">
        <v>24</v>
      </c>
      <c r="P2" s="19" t="s">
        <v>25</v>
      </c>
      <c r="Q2" s="19" t="s">
        <v>26</v>
      </c>
      <c r="R2" s="19" t="s">
        <v>27</v>
      </c>
      <c r="S2" s="19" t="s">
        <v>28</v>
      </c>
      <c r="T2" s="19" t="s">
        <v>29</v>
      </c>
      <c r="U2" s="20" t="s">
        <v>30</v>
      </c>
    </row>
    <row r="3" spans="1:21" ht="14.4" thickBot="1" x14ac:dyDescent="0.3">
      <c r="A3" s="12">
        <v>1</v>
      </c>
      <c r="B3" s="2" t="s">
        <v>1</v>
      </c>
      <c r="C3" s="2"/>
      <c r="D3" s="2"/>
      <c r="E3" s="2"/>
      <c r="F3" s="2"/>
      <c r="G3" s="2"/>
      <c r="H3" s="2"/>
      <c r="I3" s="2"/>
      <c r="J3" s="2"/>
      <c r="K3" s="49">
        <v>4000</v>
      </c>
      <c r="L3" s="50">
        <v>5223</v>
      </c>
      <c r="M3" s="50">
        <v>7865</v>
      </c>
      <c r="N3" s="50">
        <v>4563</v>
      </c>
      <c r="O3" s="50">
        <v>4000</v>
      </c>
      <c r="P3" s="50">
        <v>4500</v>
      </c>
      <c r="Q3" s="50">
        <v>5000</v>
      </c>
      <c r="R3" s="50">
        <v>5500</v>
      </c>
      <c r="S3" s="50">
        <v>6000</v>
      </c>
      <c r="T3" s="50">
        <v>6500</v>
      </c>
      <c r="U3" s="51">
        <v>7000</v>
      </c>
    </row>
    <row r="4" spans="1:21" x14ac:dyDescent="0.25">
      <c r="A4" s="3">
        <v>2</v>
      </c>
      <c r="B4" s="4" t="s">
        <v>2</v>
      </c>
      <c r="C4" s="4"/>
      <c r="D4" s="4"/>
      <c r="E4" s="4"/>
      <c r="F4" s="4"/>
      <c r="G4" s="4"/>
      <c r="H4" s="4"/>
      <c r="I4" s="4"/>
      <c r="J4" s="4"/>
      <c r="K4" s="24">
        <v>750</v>
      </c>
      <c r="L4" s="21">
        <f>$K$4</f>
        <v>750</v>
      </c>
      <c r="M4" s="7">
        <f>IF(M3&lt;=0,"",($K$4))</f>
        <v>750</v>
      </c>
      <c r="N4" s="7">
        <f t="shared" ref="N4:U4" si="0">IF(N3&lt;=0,"",($K$4))</f>
        <v>750</v>
      </c>
      <c r="O4" s="7">
        <f t="shared" si="0"/>
        <v>750</v>
      </c>
      <c r="P4" s="7">
        <f t="shared" si="0"/>
        <v>750</v>
      </c>
      <c r="Q4" s="7">
        <f t="shared" si="0"/>
        <v>750</v>
      </c>
      <c r="R4" s="7">
        <f t="shared" si="0"/>
        <v>750</v>
      </c>
      <c r="S4" s="7">
        <f t="shared" si="0"/>
        <v>750</v>
      </c>
      <c r="T4" s="7">
        <f t="shared" si="0"/>
        <v>750</v>
      </c>
      <c r="U4" s="8">
        <f t="shared" si="0"/>
        <v>750</v>
      </c>
    </row>
    <row r="5" spans="1:21" x14ac:dyDescent="0.25">
      <c r="A5" s="3">
        <v>3</v>
      </c>
      <c r="B5" s="4" t="s">
        <v>13</v>
      </c>
      <c r="C5" s="4"/>
      <c r="D5" s="4"/>
      <c r="E5" s="4"/>
      <c r="F5" s="4"/>
      <c r="G5" s="4"/>
      <c r="H5" s="4"/>
      <c r="I5" s="4"/>
      <c r="J5" s="4"/>
      <c r="K5" s="25">
        <v>0.06</v>
      </c>
      <c r="L5" s="22">
        <f>$K$5</f>
        <v>0.06</v>
      </c>
      <c r="M5" s="9">
        <f>IF(M3&lt;=0,"",($K$5))</f>
        <v>0.06</v>
      </c>
      <c r="N5" s="9">
        <f t="shared" ref="N5:U5" si="1">IF(N3&lt;=0,"",($K$5))</f>
        <v>0.06</v>
      </c>
      <c r="O5" s="9">
        <f t="shared" si="1"/>
        <v>0.06</v>
      </c>
      <c r="P5" s="9">
        <f t="shared" si="1"/>
        <v>0.06</v>
      </c>
      <c r="Q5" s="9">
        <f t="shared" si="1"/>
        <v>0.06</v>
      </c>
      <c r="R5" s="9">
        <f t="shared" si="1"/>
        <v>0.06</v>
      </c>
      <c r="S5" s="9">
        <f t="shared" si="1"/>
        <v>0.06</v>
      </c>
      <c r="T5" s="9">
        <f t="shared" si="1"/>
        <v>0.06</v>
      </c>
      <c r="U5" s="10">
        <f t="shared" si="1"/>
        <v>0.06</v>
      </c>
    </row>
    <row r="6" spans="1:21" ht="14.4" thickBot="1" x14ac:dyDescent="0.3">
      <c r="A6" s="3">
        <v>4</v>
      </c>
      <c r="B6" s="4" t="s">
        <v>14</v>
      </c>
      <c r="C6" s="4"/>
      <c r="D6" s="4"/>
      <c r="E6" s="4"/>
      <c r="F6" s="4"/>
      <c r="G6" s="4"/>
      <c r="H6" s="4"/>
      <c r="I6" s="4"/>
      <c r="J6" s="4"/>
      <c r="K6" s="24">
        <v>4</v>
      </c>
      <c r="L6" s="21">
        <f>K6</f>
        <v>4</v>
      </c>
      <c r="M6" s="7">
        <f>IF(M3&lt;=0,"",($K$6))</f>
        <v>4</v>
      </c>
      <c r="N6" s="7">
        <f t="shared" ref="N6:U6" si="2">IF(N3&lt;=0,"",($K$6))</f>
        <v>4</v>
      </c>
      <c r="O6" s="7">
        <f t="shared" si="2"/>
        <v>4</v>
      </c>
      <c r="P6" s="7">
        <f t="shared" si="2"/>
        <v>4</v>
      </c>
      <c r="Q6" s="7">
        <f t="shared" si="2"/>
        <v>4</v>
      </c>
      <c r="R6" s="7">
        <f t="shared" si="2"/>
        <v>4</v>
      </c>
      <c r="S6" s="7">
        <f t="shared" si="2"/>
        <v>4</v>
      </c>
      <c r="T6" s="7">
        <f t="shared" si="2"/>
        <v>4</v>
      </c>
      <c r="U6" s="8">
        <f t="shared" si="2"/>
        <v>4</v>
      </c>
    </row>
    <row r="7" spans="1:21" ht="14.4" thickBot="1" x14ac:dyDescent="0.3">
      <c r="A7" s="3">
        <v>5</v>
      </c>
      <c r="B7" s="4" t="s">
        <v>37</v>
      </c>
      <c r="C7" s="4"/>
      <c r="D7" s="4"/>
      <c r="E7" s="4"/>
      <c r="F7" s="4"/>
      <c r="G7" s="4"/>
      <c r="H7" s="4"/>
      <c r="I7" s="4"/>
      <c r="J7" s="4"/>
      <c r="K7" s="52">
        <v>1500</v>
      </c>
      <c r="L7" s="51">
        <v>2200</v>
      </c>
      <c r="M7" s="7">
        <f>IF(M3&lt;=0,"",($L$7))</f>
        <v>2200</v>
      </c>
      <c r="N7" s="7">
        <f t="shared" ref="N7:U7" si="3">IF(N3&lt;=0,"",($L$7))</f>
        <v>2200</v>
      </c>
      <c r="O7" s="7">
        <f t="shared" si="3"/>
        <v>2200</v>
      </c>
      <c r="P7" s="7">
        <f t="shared" si="3"/>
        <v>2200</v>
      </c>
      <c r="Q7" s="7">
        <f t="shared" si="3"/>
        <v>2200</v>
      </c>
      <c r="R7" s="7">
        <f t="shared" si="3"/>
        <v>2200</v>
      </c>
      <c r="S7" s="7">
        <f t="shared" si="3"/>
        <v>2200</v>
      </c>
      <c r="T7" s="7">
        <f t="shared" si="3"/>
        <v>2200</v>
      </c>
      <c r="U7" s="8">
        <f t="shared" si="3"/>
        <v>2200</v>
      </c>
    </row>
    <row r="8" spans="1:21" x14ac:dyDescent="0.25">
      <c r="A8" s="3">
        <v>6</v>
      </c>
      <c r="B8" s="4" t="s">
        <v>9</v>
      </c>
      <c r="C8" s="4"/>
      <c r="D8" s="4"/>
      <c r="E8" s="4"/>
      <c r="F8" s="4"/>
      <c r="G8" s="4"/>
      <c r="H8" s="4"/>
      <c r="I8" s="4"/>
      <c r="J8" s="4"/>
      <c r="K8" s="24">
        <v>25</v>
      </c>
      <c r="L8" s="21">
        <f>$K$8</f>
        <v>25</v>
      </c>
      <c r="M8" s="7">
        <f>IF(M3&lt;=0,"",($K$8))</f>
        <v>25</v>
      </c>
      <c r="N8" s="7">
        <f t="shared" ref="N8:U8" si="4">IF(N3&lt;=0,"",($K$8))</f>
        <v>25</v>
      </c>
      <c r="O8" s="7">
        <f t="shared" si="4"/>
        <v>25</v>
      </c>
      <c r="P8" s="7">
        <f t="shared" si="4"/>
        <v>25</v>
      </c>
      <c r="Q8" s="7">
        <f t="shared" si="4"/>
        <v>25</v>
      </c>
      <c r="R8" s="7">
        <f t="shared" si="4"/>
        <v>25</v>
      </c>
      <c r="S8" s="7">
        <f t="shared" si="4"/>
        <v>25</v>
      </c>
      <c r="T8" s="7">
        <f t="shared" si="4"/>
        <v>25</v>
      </c>
      <c r="U8" s="8">
        <f t="shared" si="4"/>
        <v>25</v>
      </c>
    </row>
    <row r="9" spans="1:21" x14ac:dyDescent="0.25">
      <c r="A9" s="3">
        <v>7</v>
      </c>
      <c r="B9" s="26" t="s">
        <v>34</v>
      </c>
      <c r="C9" s="4"/>
      <c r="D9" s="4"/>
      <c r="E9" s="4"/>
      <c r="F9" s="4"/>
      <c r="G9" s="4"/>
      <c r="H9" s="4"/>
      <c r="I9" s="4"/>
      <c r="J9" s="4"/>
      <c r="K9" s="27">
        <v>0.1</v>
      </c>
      <c r="L9" s="21"/>
      <c r="M9" s="7"/>
      <c r="N9" s="7"/>
      <c r="O9" s="7"/>
      <c r="P9" s="7"/>
      <c r="Q9" s="7"/>
      <c r="R9" s="7"/>
      <c r="S9" s="7"/>
      <c r="T9" s="7"/>
      <c r="U9" s="8"/>
    </row>
    <row r="10" spans="1:21" x14ac:dyDescent="0.25">
      <c r="A10" s="3">
        <v>8</v>
      </c>
      <c r="B10" s="4" t="s">
        <v>35</v>
      </c>
      <c r="C10" s="4"/>
      <c r="D10" s="4"/>
      <c r="E10" s="4"/>
      <c r="F10" s="4"/>
      <c r="G10" s="4"/>
      <c r="H10" s="4"/>
      <c r="I10" s="4"/>
      <c r="J10" s="4"/>
      <c r="K10" s="28">
        <f>K3*(1+K9)</f>
        <v>4400</v>
      </c>
      <c r="L10" s="28">
        <f>IF(L3&lt;=0,"",(L3*(1+$K$9)))</f>
        <v>5745.3</v>
      </c>
      <c r="M10" s="29">
        <f>IF(M3&lt;=0,"",M3*(1+$K$9))</f>
        <v>8651.5</v>
      </c>
      <c r="N10" s="29">
        <f t="shared" ref="N10:T10" si="5">IF(N3&lt;=0,"",N3*(1+$K$9))</f>
        <v>5019.3</v>
      </c>
      <c r="O10" s="29">
        <f t="shared" si="5"/>
        <v>4400</v>
      </c>
      <c r="P10" s="29">
        <f t="shared" si="5"/>
        <v>4950</v>
      </c>
      <c r="Q10" s="29">
        <f t="shared" si="5"/>
        <v>5500</v>
      </c>
      <c r="R10" s="29">
        <f t="shared" si="5"/>
        <v>6050.0000000000009</v>
      </c>
      <c r="S10" s="29">
        <f t="shared" si="5"/>
        <v>6600.0000000000009</v>
      </c>
      <c r="T10" s="29">
        <f t="shared" si="5"/>
        <v>7150.0000000000009</v>
      </c>
      <c r="U10" s="30">
        <f>IF(U3&lt;=0,"",U3*(1+$K$9))</f>
        <v>7700.0000000000009</v>
      </c>
    </row>
    <row r="11" spans="1:21" x14ac:dyDescent="0.25">
      <c r="A11" s="3">
        <v>9</v>
      </c>
      <c r="B11" s="4" t="s">
        <v>3</v>
      </c>
      <c r="C11" s="4"/>
      <c r="D11" s="4"/>
      <c r="E11" s="4"/>
      <c r="F11" s="4"/>
      <c r="G11" s="4"/>
      <c r="H11" s="4"/>
      <c r="I11" s="4"/>
      <c r="J11" s="4"/>
      <c r="K11" s="25">
        <v>0.02</v>
      </c>
      <c r="L11" s="22">
        <f>IF(L3&lt;=0,"",$K$11)</f>
        <v>0.02</v>
      </c>
      <c r="M11" s="9">
        <f t="shared" ref="M11:U11" si="6">IF(M3&lt;=0,"",$K$11)</f>
        <v>0.02</v>
      </c>
      <c r="N11" s="9">
        <f t="shared" si="6"/>
        <v>0.02</v>
      </c>
      <c r="O11" s="9">
        <f t="shared" si="6"/>
        <v>0.02</v>
      </c>
      <c r="P11" s="9">
        <f t="shared" si="6"/>
        <v>0.02</v>
      </c>
      <c r="Q11" s="9">
        <f t="shared" si="6"/>
        <v>0.02</v>
      </c>
      <c r="R11" s="9">
        <f t="shared" si="6"/>
        <v>0.02</v>
      </c>
      <c r="S11" s="9">
        <f t="shared" si="6"/>
        <v>0.02</v>
      </c>
      <c r="T11" s="9">
        <f t="shared" si="6"/>
        <v>0.02</v>
      </c>
      <c r="U11" s="10">
        <f t="shared" si="6"/>
        <v>0.02</v>
      </c>
    </row>
    <row r="12" spans="1:21" x14ac:dyDescent="0.25">
      <c r="A12" s="3">
        <v>10</v>
      </c>
      <c r="B12" s="4" t="s">
        <v>10</v>
      </c>
      <c r="C12" s="4"/>
      <c r="D12" s="4"/>
      <c r="E12" s="4"/>
      <c r="F12" s="4"/>
      <c r="G12" s="4"/>
      <c r="H12" s="4"/>
      <c r="I12" s="4"/>
      <c r="J12" s="4"/>
      <c r="K12" s="25">
        <v>0.05</v>
      </c>
      <c r="L12" s="22">
        <f>IF(L3&lt;=0,"",$K$12)</f>
        <v>0.05</v>
      </c>
      <c r="M12" s="9">
        <f t="shared" ref="M12:U12" si="7">IF(M3&lt;=0,"",$K$12)</f>
        <v>0.05</v>
      </c>
      <c r="N12" s="9">
        <f t="shared" si="7"/>
        <v>0.05</v>
      </c>
      <c r="O12" s="9">
        <f t="shared" si="7"/>
        <v>0.05</v>
      </c>
      <c r="P12" s="9">
        <f t="shared" si="7"/>
        <v>0.05</v>
      </c>
      <c r="Q12" s="9">
        <f t="shared" si="7"/>
        <v>0.05</v>
      </c>
      <c r="R12" s="9">
        <f t="shared" si="7"/>
        <v>0.05</v>
      </c>
      <c r="S12" s="9">
        <f t="shared" si="7"/>
        <v>0.05</v>
      </c>
      <c r="T12" s="9">
        <f t="shared" si="7"/>
        <v>0.05</v>
      </c>
      <c r="U12" s="10">
        <f t="shared" si="7"/>
        <v>0.05</v>
      </c>
    </row>
    <row r="13" spans="1:21" x14ac:dyDescent="0.25">
      <c r="A13" s="3">
        <v>11</v>
      </c>
      <c r="B13" s="4" t="s">
        <v>4</v>
      </c>
      <c r="C13" s="4"/>
      <c r="D13" s="4"/>
      <c r="E13" s="4"/>
      <c r="F13" s="4"/>
      <c r="G13" s="4"/>
      <c r="H13" s="4"/>
      <c r="I13" s="4"/>
      <c r="J13" s="4"/>
      <c r="K13" s="24">
        <v>300</v>
      </c>
      <c r="L13" s="21">
        <f>IF(L3&lt;=0,"",$K$13)</f>
        <v>300</v>
      </c>
      <c r="M13" s="7">
        <f t="shared" ref="M13:U13" si="8">IF(M3&lt;=0,"",$K$13)</f>
        <v>300</v>
      </c>
      <c r="N13" s="7">
        <f t="shared" si="8"/>
        <v>300</v>
      </c>
      <c r="O13" s="7">
        <f t="shared" si="8"/>
        <v>300</v>
      </c>
      <c r="P13" s="7">
        <f t="shared" si="8"/>
        <v>300</v>
      </c>
      <c r="Q13" s="7">
        <f t="shared" si="8"/>
        <v>300</v>
      </c>
      <c r="R13" s="7">
        <f t="shared" si="8"/>
        <v>300</v>
      </c>
      <c r="S13" s="7">
        <f t="shared" si="8"/>
        <v>300</v>
      </c>
      <c r="T13" s="7">
        <f t="shared" si="8"/>
        <v>300</v>
      </c>
      <c r="U13" s="8">
        <f t="shared" si="8"/>
        <v>300</v>
      </c>
    </row>
    <row r="14" spans="1:21" ht="14.4" thickBot="1" x14ac:dyDescent="0.3">
      <c r="A14" s="3">
        <v>12</v>
      </c>
      <c r="B14" s="4" t="s">
        <v>5</v>
      </c>
      <c r="C14" s="4"/>
      <c r="D14" s="4"/>
      <c r="E14" s="4"/>
      <c r="F14" s="4"/>
      <c r="G14" s="4"/>
      <c r="H14" s="4"/>
      <c r="I14" s="4"/>
      <c r="J14" s="4"/>
      <c r="K14" s="24">
        <v>120</v>
      </c>
      <c r="L14" s="21">
        <f>IF(L3&lt;=0,"",($K$14))</f>
        <v>120</v>
      </c>
      <c r="M14" s="7">
        <f t="shared" ref="M14:U14" si="9">IF(M3&lt;=0,"",($K$14))</f>
        <v>120</v>
      </c>
      <c r="N14" s="7">
        <f t="shared" si="9"/>
        <v>120</v>
      </c>
      <c r="O14" s="7">
        <f t="shared" si="9"/>
        <v>120</v>
      </c>
      <c r="P14" s="7">
        <f t="shared" si="9"/>
        <v>120</v>
      </c>
      <c r="Q14" s="7">
        <f t="shared" si="9"/>
        <v>120</v>
      </c>
      <c r="R14" s="7">
        <f t="shared" si="9"/>
        <v>120</v>
      </c>
      <c r="S14" s="7">
        <f t="shared" si="9"/>
        <v>120</v>
      </c>
      <c r="T14" s="7">
        <f t="shared" si="9"/>
        <v>120</v>
      </c>
      <c r="U14" s="8">
        <f t="shared" si="9"/>
        <v>120</v>
      </c>
    </row>
    <row r="15" spans="1:21" ht="14.4" thickBot="1" x14ac:dyDescent="0.3">
      <c r="A15" s="3">
        <v>13</v>
      </c>
      <c r="B15" s="4" t="s">
        <v>36</v>
      </c>
      <c r="C15" s="4"/>
      <c r="D15" s="4"/>
      <c r="E15" s="4"/>
      <c r="F15" s="4"/>
      <c r="G15" s="4"/>
      <c r="H15" s="4"/>
      <c r="I15" s="4"/>
      <c r="J15" s="4"/>
      <c r="K15" s="49">
        <v>0</v>
      </c>
      <c r="L15" s="50">
        <v>10</v>
      </c>
      <c r="M15" s="50">
        <v>50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1">
        <v>0</v>
      </c>
    </row>
    <row r="16" spans="1:21" ht="14.4" thickBot="1" x14ac:dyDescent="0.3">
      <c r="A16" s="5">
        <v>14</v>
      </c>
      <c r="B16" s="6" t="s">
        <v>8</v>
      </c>
      <c r="C16" s="6"/>
      <c r="D16" s="6"/>
      <c r="E16" s="6"/>
      <c r="F16" s="6"/>
      <c r="G16" s="6"/>
      <c r="H16" s="6"/>
      <c r="I16" s="6"/>
      <c r="J16" s="6"/>
      <c r="K16" s="32">
        <v>0.87</v>
      </c>
      <c r="L16" s="33">
        <f>IF(L3&lt;=0,"",$K$16)</f>
        <v>0.87</v>
      </c>
      <c r="M16" s="34">
        <f t="shared" ref="M16:U16" si="10">IF(M3&lt;=0,"",$K$16)</f>
        <v>0.87</v>
      </c>
      <c r="N16" s="34">
        <f t="shared" si="10"/>
        <v>0.87</v>
      </c>
      <c r="O16" s="34">
        <f t="shared" si="10"/>
        <v>0.87</v>
      </c>
      <c r="P16" s="34">
        <f t="shared" si="10"/>
        <v>0.87</v>
      </c>
      <c r="Q16" s="34">
        <f t="shared" si="10"/>
        <v>0.87</v>
      </c>
      <c r="R16" s="34">
        <f t="shared" si="10"/>
        <v>0.87</v>
      </c>
      <c r="S16" s="34">
        <f t="shared" si="10"/>
        <v>0.87</v>
      </c>
      <c r="T16" s="34">
        <f t="shared" si="10"/>
        <v>0.87</v>
      </c>
      <c r="U16" s="35">
        <f t="shared" si="10"/>
        <v>0.87</v>
      </c>
    </row>
    <row r="17" spans="2:21" ht="14.4" thickBot="1" x14ac:dyDescent="0.3">
      <c r="J17" s="26"/>
      <c r="K17" s="23" t="s">
        <v>32</v>
      </c>
      <c r="L17" s="47" t="s">
        <v>0</v>
      </c>
      <c r="M17" s="17" t="s">
        <v>6</v>
      </c>
      <c r="N17" s="17" t="s">
        <v>7</v>
      </c>
      <c r="O17" s="17" t="s">
        <v>24</v>
      </c>
      <c r="P17" s="17" t="s">
        <v>25</v>
      </c>
      <c r="Q17" s="17" t="s">
        <v>26</v>
      </c>
      <c r="R17" s="17" t="s">
        <v>27</v>
      </c>
      <c r="S17" s="17" t="s">
        <v>28</v>
      </c>
      <c r="T17" s="17" t="s">
        <v>29</v>
      </c>
      <c r="U17" s="48" t="s">
        <v>30</v>
      </c>
    </row>
    <row r="18" spans="2:21" x14ac:dyDescent="0.25">
      <c r="B18" t="s">
        <v>11</v>
      </c>
      <c r="K18" s="42">
        <f>(K10-K7)/K6</f>
        <v>725</v>
      </c>
      <c r="L18" s="36">
        <f>IF(L3&lt;=0,"",(L10-L7)/L6)</f>
        <v>886.32500000000005</v>
      </c>
      <c r="M18" s="36">
        <f t="shared" ref="M18:U18" si="11">IF(M3&lt;=0,"",(M10-M7)/M6)</f>
        <v>1612.875</v>
      </c>
      <c r="N18" s="36">
        <f t="shared" si="11"/>
        <v>704.82500000000005</v>
      </c>
      <c r="O18" s="36">
        <f t="shared" si="11"/>
        <v>550</v>
      </c>
      <c r="P18" s="36">
        <f t="shared" si="11"/>
        <v>687.5</v>
      </c>
      <c r="Q18" s="36">
        <f t="shared" si="11"/>
        <v>825</v>
      </c>
      <c r="R18" s="36">
        <f t="shared" si="11"/>
        <v>962.50000000000023</v>
      </c>
      <c r="S18" s="36">
        <f t="shared" si="11"/>
        <v>1100.0000000000002</v>
      </c>
      <c r="T18" s="36">
        <f t="shared" si="11"/>
        <v>1237.5000000000002</v>
      </c>
      <c r="U18" s="36">
        <f t="shared" si="11"/>
        <v>1375.0000000000002</v>
      </c>
    </row>
    <row r="19" spans="2:21" x14ac:dyDescent="0.25">
      <c r="B19" t="s">
        <v>15</v>
      </c>
      <c r="K19" s="40">
        <f>K10*K11</f>
        <v>88</v>
      </c>
      <c r="L19" s="37">
        <f>IF(L3&lt;=0,"",L10*L11)</f>
        <v>114.90600000000001</v>
      </c>
      <c r="M19" s="37">
        <f t="shared" ref="M19:U19" si="12">IF(M3&lt;=0,"",M10*M11)</f>
        <v>173.03</v>
      </c>
      <c r="N19" s="37">
        <f t="shared" si="12"/>
        <v>100.38600000000001</v>
      </c>
      <c r="O19" s="37">
        <f t="shared" si="12"/>
        <v>88</v>
      </c>
      <c r="P19" s="37">
        <f t="shared" si="12"/>
        <v>99</v>
      </c>
      <c r="Q19" s="37">
        <f t="shared" si="12"/>
        <v>110</v>
      </c>
      <c r="R19" s="37">
        <f t="shared" si="12"/>
        <v>121.00000000000001</v>
      </c>
      <c r="S19" s="37">
        <f t="shared" si="12"/>
        <v>132.00000000000003</v>
      </c>
      <c r="T19" s="37">
        <f t="shared" si="12"/>
        <v>143.00000000000003</v>
      </c>
      <c r="U19" s="37">
        <f t="shared" si="12"/>
        <v>154.00000000000003</v>
      </c>
    </row>
    <row r="20" spans="2:21" x14ac:dyDescent="0.25">
      <c r="B20" t="s">
        <v>12</v>
      </c>
      <c r="K20" s="40">
        <f>(K10*K12)/K6</f>
        <v>55</v>
      </c>
      <c r="L20" s="37">
        <f>IF(L3&lt;=0,"",(L10*L12)/L6)</f>
        <v>71.816250000000011</v>
      </c>
      <c r="M20" s="37">
        <f t="shared" ref="M20:U20" si="13">IF(M3&lt;=0,"",(M10*M12)/M6)</f>
        <v>108.14375000000001</v>
      </c>
      <c r="N20" s="37">
        <f t="shared" si="13"/>
        <v>62.741250000000008</v>
      </c>
      <c r="O20" s="37">
        <f t="shared" si="13"/>
        <v>55</v>
      </c>
      <c r="P20" s="37">
        <f t="shared" si="13"/>
        <v>61.875</v>
      </c>
      <c r="Q20" s="37">
        <f t="shared" si="13"/>
        <v>68.75</v>
      </c>
      <c r="R20" s="37">
        <f t="shared" si="13"/>
        <v>75.625000000000014</v>
      </c>
      <c r="S20" s="37">
        <f t="shared" si="13"/>
        <v>82.500000000000014</v>
      </c>
      <c r="T20" s="37">
        <f t="shared" si="13"/>
        <v>89.375000000000014</v>
      </c>
      <c r="U20" s="37">
        <f t="shared" si="13"/>
        <v>96.250000000000014</v>
      </c>
    </row>
    <row r="21" spans="2:21" x14ac:dyDescent="0.25">
      <c r="B21" t="s">
        <v>16</v>
      </c>
      <c r="K21" s="43">
        <f>SUM(K18:K20)*K5</f>
        <v>52.08</v>
      </c>
      <c r="L21" s="38">
        <f>IF(L3&lt;=0,"",SUM(L18:L20)*L5)</f>
        <v>64.382835</v>
      </c>
      <c r="M21" s="38">
        <f t="shared" ref="M21:U21" si="14">IF(M3&lt;=0,"",SUM(M18:M20)*M5)</f>
        <v>113.64292499999999</v>
      </c>
      <c r="N21" s="38">
        <f t="shared" si="14"/>
        <v>52.077134999999998</v>
      </c>
      <c r="O21" s="38">
        <f t="shared" si="14"/>
        <v>41.58</v>
      </c>
      <c r="P21" s="38">
        <f t="shared" si="14"/>
        <v>50.902499999999996</v>
      </c>
      <c r="Q21" s="38">
        <f t="shared" si="14"/>
        <v>60.224999999999994</v>
      </c>
      <c r="R21" s="38">
        <f t="shared" si="14"/>
        <v>69.547500000000014</v>
      </c>
      <c r="S21" s="38">
        <f t="shared" si="14"/>
        <v>78.87</v>
      </c>
      <c r="T21" s="38">
        <f t="shared" si="14"/>
        <v>88.19250000000001</v>
      </c>
      <c r="U21" s="38">
        <f t="shared" si="14"/>
        <v>97.515000000000015</v>
      </c>
    </row>
    <row r="22" spans="2:21" x14ac:dyDescent="0.25">
      <c r="K22" s="31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x14ac:dyDescent="0.25">
      <c r="B23" t="s">
        <v>18</v>
      </c>
      <c r="K23" s="44">
        <f>(K4+K13+K14)</f>
        <v>1170</v>
      </c>
      <c r="L23" s="37">
        <f>IF(L3&lt;=0,"",(L4+L13+L14))</f>
        <v>1170</v>
      </c>
      <c r="M23" s="37">
        <f t="shared" ref="M23:U23" si="15">IF(M3&lt;=0,"",(M4+M13+M14))</f>
        <v>1170</v>
      </c>
      <c r="N23" s="37">
        <f t="shared" si="15"/>
        <v>1170</v>
      </c>
      <c r="O23" s="37">
        <f t="shared" si="15"/>
        <v>1170</v>
      </c>
      <c r="P23" s="37">
        <f t="shared" si="15"/>
        <v>1170</v>
      </c>
      <c r="Q23" s="37">
        <f t="shared" si="15"/>
        <v>1170</v>
      </c>
      <c r="R23" s="37">
        <f t="shared" si="15"/>
        <v>1170</v>
      </c>
      <c r="S23" s="37">
        <f t="shared" si="15"/>
        <v>1170</v>
      </c>
      <c r="T23" s="37">
        <f t="shared" si="15"/>
        <v>1170</v>
      </c>
      <c r="U23" s="37">
        <f t="shared" si="15"/>
        <v>1170</v>
      </c>
    </row>
    <row r="24" spans="2:21" x14ac:dyDescent="0.25">
      <c r="B24" t="s">
        <v>17</v>
      </c>
      <c r="K24" s="40">
        <f>(K23*0.5)*K5</f>
        <v>35.1</v>
      </c>
      <c r="L24" s="37">
        <f>IF(L3&lt;=0,"",(L23*0.5)*L5)</f>
        <v>35.1</v>
      </c>
      <c r="M24" s="37">
        <f t="shared" ref="M24:U24" si="16">IF(M3&lt;=0,"",(M23*0.5)*M5)</f>
        <v>35.1</v>
      </c>
      <c r="N24" s="37">
        <f t="shared" si="16"/>
        <v>35.1</v>
      </c>
      <c r="O24" s="37">
        <f t="shared" si="16"/>
        <v>35.1</v>
      </c>
      <c r="P24" s="37">
        <f t="shared" si="16"/>
        <v>35.1</v>
      </c>
      <c r="Q24" s="37">
        <f t="shared" si="16"/>
        <v>35.1</v>
      </c>
      <c r="R24" s="37">
        <f t="shared" si="16"/>
        <v>35.1</v>
      </c>
      <c r="S24" s="37">
        <f t="shared" si="16"/>
        <v>35.1</v>
      </c>
      <c r="T24" s="37">
        <f t="shared" si="16"/>
        <v>35.1</v>
      </c>
      <c r="U24" s="37">
        <f t="shared" si="16"/>
        <v>35.1</v>
      </c>
    </row>
    <row r="25" spans="2:21" x14ac:dyDescent="0.25">
      <c r="K25" s="45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x14ac:dyDescent="0.25">
      <c r="B26" t="s">
        <v>19</v>
      </c>
      <c r="K26" s="43">
        <f>SUM(K18:K24)</f>
        <v>2125.1799999999998</v>
      </c>
      <c r="L26" s="38">
        <f>IF(L3&lt;=0,"",SUM(L18:L24))</f>
        <v>2342.5300849999999</v>
      </c>
      <c r="M26" s="38">
        <f t="shared" ref="M26:U26" si="17">IF(M3&lt;=0,"",SUM(M18:M24))</f>
        <v>3212.7916749999999</v>
      </c>
      <c r="N26" s="38">
        <f t="shared" si="17"/>
        <v>2125.1293849999997</v>
      </c>
      <c r="O26" s="38">
        <f t="shared" si="17"/>
        <v>1939.6799999999998</v>
      </c>
      <c r="P26" s="38">
        <f t="shared" si="17"/>
        <v>2104.3775000000001</v>
      </c>
      <c r="Q26" s="38">
        <f t="shared" si="17"/>
        <v>2269.0749999999998</v>
      </c>
      <c r="R26" s="38">
        <f t="shared" si="17"/>
        <v>2433.7725</v>
      </c>
      <c r="S26" s="38">
        <f t="shared" si="17"/>
        <v>2598.4700000000003</v>
      </c>
      <c r="T26" s="38">
        <f t="shared" si="17"/>
        <v>2763.1675</v>
      </c>
      <c r="U26" s="38">
        <f t="shared" si="17"/>
        <v>2927.8650000000002</v>
      </c>
    </row>
    <row r="27" spans="2:21" ht="14.4" thickBot="1" x14ac:dyDescent="0.3">
      <c r="B27" t="s">
        <v>20</v>
      </c>
      <c r="K27" s="43">
        <f>K26/K8</f>
        <v>85.007199999999997</v>
      </c>
      <c r="L27" s="38">
        <f>IF(L3&lt;=0,"",L26/L8)</f>
        <v>93.701203399999997</v>
      </c>
      <c r="M27" s="38">
        <f t="shared" ref="M27:U27" si="18">IF(M3&lt;=0,"",M26/M8)</f>
        <v>128.51166699999999</v>
      </c>
      <c r="N27" s="38">
        <f t="shared" si="18"/>
        <v>85.005175399999985</v>
      </c>
      <c r="O27" s="38">
        <f t="shared" si="18"/>
        <v>77.587199999999996</v>
      </c>
      <c r="P27" s="38">
        <f t="shared" si="18"/>
        <v>84.1751</v>
      </c>
      <c r="Q27" s="38">
        <f t="shared" si="18"/>
        <v>90.762999999999991</v>
      </c>
      <c r="R27" s="38">
        <f t="shared" si="18"/>
        <v>97.350899999999996</v>
      </c>
      <c r="S27" s="38">
        <f t="shared" si="18"/>
        <v>103.93880000000001</v>
      </c>
      <c r="T27" s="38">
        <f t="shared" si="18"/>
        <v>110.52670000000001</v>
      </c>
      <c r="U27" s="38">
        <f t="shared" si="18"/>
        <v>117.11460000000001</v>
      </c>
    </row>
    <row r="28" spans="2:21" x14ac:dyDescent="0.25">
      <c r="K28" s="23" t="s">
        <v>32</v>
      </c>
      <c r="L28" s="18" t="s">
        <v>0</v>
      </c>
      <c r="M28" s="19" t="s">
        <v>6</v>
      </c>
      <c r="N28" s="19" t="s">
        <v>7</v>
      </c>
      <c r="O28" s="19" t="s">
        <v>24</v>
      </c>
      <c r="P28" s="19" t="s">
        <v>25</v>
      </c>
      <c r="Q28" s="19" t="s">
        <v>26</v>
      </c>
      <c r="R28" s="19" t="s">
        <v>27</v>
      </c>
      <c r="S28" s="19" t="s">
        <v>28</v>
      </c>
      <c r="T28" s="19" t="s">
        <v>29</v>
      </c>
      <c r="U28" s="20" t="s">
        <v>30</v>
      </c>
    </row>
    <row r="29" spans="2:21" x14ac:dyDescent="0.25">
      <c r="B29" s="15" t="s">
        <v>21</v>
      </c>
      <c r="C29" s="1"/>
      <c r="D29" s="1"/>
      <c r="E29" s="1"/>
      <c r="F29" s="1"/>
      <c r="G29" s="1"/>
      <c r="H29" s="1"/>
      <c r="I29" s="1"/>
      <c r="J29" s="1"/>
      <c r="K29" s="13">
        <f>K27/K16</f>
        <v>97.709425287356325</v>
      </c>
      <c r="L29" s="13">
        <f>IF(L3&lt;=0,"",(L27/L16))</f>
        <v>107.70253264367815</v>
      </c>
      <c r="M29" s="13">
        <f t="shared" ref="M29:U29" si="19">IF(M3&lt;=0,"",(M27/M16))</f>
        <v>147.71455977011493</v>
      </c>
      <c r="N29" s="13">
        <f t="shared" si="19"/>
        <v>97.707098160919529</v>
      </c>
      <c r="O29" s="13">
        <f t="shared" si="19"/>
        <v>89.180689655172415</v>
      </c>
      <c r="P29" s="13">
        <f t="shared" si="19"/>
        <v>96.752988505747126</v>
      </c>
      <c r="Q29" s="13">
        <f t="shared" si="19"/>
        <v>104.32528735632182</v>
      </c>
      <c r="R29" s="13">
        <f t="shared" si="19"/>
        <v>111.89758620689655</v>
      </c>
      <c r="S29" s="13">
        <f t="shared" si="19"/>
        <v>119.46988505747129</v>
      </c>
      <c r="T29" s="13">
        <f t="shared" si="19"/>
        <v>127.04218390804598</v>
      </c>
      <c r="U29" s="13">
        <f t="shared" si="19"/>
        <v>134.61448275862071</v>
      </c>
    </row>
    <row r="30" spans="2:21" x14ac:dyDescent="0.25">
      <c r="B30" s="15" t="s">
        <v>22</v>
      </c>
      <c r="C30" s="1"/>
      <c r="D30" s="1"/>
      <c r="E30" s="1"/>
      <c r="F30" s="1"/>
      <c r="G30" s="1"/>
      <c r="H30" s="1"/>
      <c r="I30" s="1"/>
      <c r="J30" s="1"/>
      <c r="K30" s="14">
        <f>K29-K15</f>
        <v>97.709425287356325</v>
      </c>
      <c r="L30" s="14">
        <f>IF(L3&lt;=0,"",(L29-L15))</f>
        <v>97.702532643678154</v>
      </c>
      <c r="M30" s="14">
        <f t="shared" ref="M30:U30" si="20">IF(M3&lt;=0,"",(M29-M15))</f>
        <v>97.714559770114931</v>
      </c>
      <c r="N30" s="14">
        <f>IF(N3&lt;=0,"",(N29-N15))</f>
        <v>97.707098160919529</v>
      </c>
      <c r="O30" s="14">
        <f>IF(O3&lt;=0,"",(O29-O15))</f>
        <v>89.180689655172415</v>
      </c>
      <c r="P30" s="14">
        <f t="shared" si="20"/>
        <v>96.752988505747126</v>
      </c>
      <c r="Q30" s="14">
        <f t="shared" si="20"/>
        <v>104.32528735632182</v>
      </c>
      <c r="R30" s="14">
        <f t="shared" si="20"/>
        <v>111.89758620689655</v>
      </c>
      <c r="S30" s="14">
        <f t="shared" si="20"/>
        <v>119.46988505747129</v>
      </c>
      <c r="T30" s="14">
        <f t="shared" si="20"/>
        <v>127.04218390804598</v>
      </c>
      <c r="U30" s="14">
        <f t="shared" si="20"/>
        <v>134.61448275862071</v>
      </c>
    </row>
    <row r="31" spans="2:21" x14ac:dyDescent="0.25">
      <c r="B31" s="15" t="s">
        <v>38</v>
      </c>
      <c r="C31" s="1"/>
      <c r="D31" s="1"/>
      <c r="E31" s="1"/>
      <c r="F31" s="1"/>
      <c r="G31" s="1"/>
      <c r="H31" s="1"/>
      <c r="I31" s="1"/>
      <c r="J31" s="1"/>
      <c r="K31" s="46">
        <f>(K29-$K$29)</f>
        <v>0</v>
      </c>
      <c r="L31" s="46">
        <f>IF(L30="","",(L29-$K$29))</f>
        <v>9.9931073563218291</v>
      </c>
      <c r="M31" s="46">
        <f t="shared" ref="M31:U31" si="21">IF(M30="","",(M29-$K$29))</f>
        <v>50.005134482758606</v>
      </c>
      <c r="N31" s="46">
        <f t="shared" si="21"/>
        <v>-2.327126436796334E-3</v>
      </c>
      <c r="O31" s="46">
        <f>IF(O30="","",(O29-$K$29))</f>
        <v>-8.5287356321839098</v>
      </c>
      <c r="P31" s="46">
        <f t="shared" si="21"/>
        <v>-0.95643678160919876</v>
      </c>
      <c r="Q31" s="46">
        <f t="shared" si="21"/>
        <v>6.6158620689654981</v>
      </c>
      <c r="R31" s="46">
        <f t="shared" si="21"/>
        <v>14.188160919540223</v>
      </c>
      <c r="S31" s="46">
        <f t="shared" si="21"/>
        <v>21.760459770114963</v>
      </c>
      <c r="T31" s="46">
        <f t="shared" si="21"/>
        <v>29.33275862068966</v>
      </c>
      <c r="U31" s="46">
        <f t="shared" si="21"/>
        <v>36.905057471264385</v>
      </c>
    </row>
    <row r="32" spans="2:21" x14ac:dyDescent="0.25">
      <c r="B32" s="15" t="s">
        <v>31</v>
      </c>
      <c r="C32" s="1"/>
      <c r="D32" s="1"/>
      <c r="E32" s="1"/>
      <c r="F32" s="1"/>
      <c r="G32" s="1"/>
      <c r="H32" s="1"/>
      <c r="I32" s="1"/>
      <c r="J32" s="1"/>
      <c r="K32" s="1"/>
      <c r="L32">
        <f>K:K</f>
        <v>0</v>
      </c>
    </row>
    <row r="33" spans="2:21" x14ac:dyDescent="0.25">
      <c r="L33">
        <v>1</v>
      </c>
      <c r="M33">
        <v>2</v>
      </c>
      <c r="N33">
        <v>3</v>
      </c>
      <c r="O33">
        <v>4</v>
      </c>
      <c r="P33">
        <v>5</v>
      </c>
      <c r="Q33">
        <v>6</v>
      </c>
      <c r="R33">
        <v>7</v>
      </c>
      <c r="S33">
        <v>8</v>
      </c>
      <c r="T33">
        <v>9</v>
      </c>
      <c r="U33">
        <v>10</v>
      </c>
    </row>
    <row r="35" spans="2:21" x14ac:dyDescent="0.25">
      <c r="B35" s="41" t="s">
        <v>33</v>
      </c>
    </row>
    <row r="36" spans="2:21" x14ac:dyDescent="0.25">
      <c r="B36" s="54" t="s">
        <v>39</v>
      </c>
    </row>
    <row r="37" spans="2:21" x14ac:dyDescent="0.25">
      <c r="L37" t="s">
        <v>40</v>
      </c>
      <c r="O37">
        <f>COUNT(L30:U30)</f>
        <v>10</v>
      </c>
    </row>
    <row r="38" spans="2:21" x14ac:dyDescent="0.25">
      <c r="L38" t="s">
        <v>41</v>
      </c>
      <c r="O38" s="11">
        <f>MIN(L30:U30)</f>
        <v>89.180689655172415</v>
      </c>
    </row>
    <row r="39" spans="2:21" x14ac:dyDescent="0.25">
      <c r="L39" t="s">
        <v>42</v>
      </c>
      <c r="P39" s="11">
        <f>P29-O29</f>
        <v>7.5722988505747111</v>
      </c>
      <c r="Q39" s="11">
        <f t="shared" ref="Q39:U39" si="22">Q29-P29</f>
        <v>7.5722988505746969</v>
      </c>
      <c r="R39" s="11">
        <f t="shared" si="22"/>
        <v>7.5722988505747253</v>
      </c>
      <c r="S39" s="11">
        <f t="shared" si="22"/>
        <v>7.5722988505747395</v>
      </c>
      <c r="T39" s="11">
        <f t="shared" si="22"/>
        <v>7.5722988505746969</v>
      </c>
      <c r="U39" s="11">
        <f t="shared" si="22"/>
        <v>7.5722988505747253</v>
      </c>
    </row>
    <row r="41" spans="2:21" x14ac:dyDescent="0.25">
      <c r="G41" s="5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Program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Stockton</dc:creator>
  <cp:lastModifiedBy>Kara D Heideman</cp:lastModifiedBy>
  <dcterms:created xsi:type="dcterms:W3CDTF">2015-05-04T21:23:18Z</dcterms:created>
  <dcterms:modified xsi:type="dcterms:W3CDTF">2016-02-05T16:07:45Z</dcterms:modified>
</cp:coreProperties>
</file>